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480" yWindow="75" windowWidth="14355" windowHeight="7995" tabRatio="875" firstSheet="79" activeTab="84"/>
  </bookViews>
  <sheets>
    <sheet name="engineering" sheetId="13" r:id="rId1"/>
    <sheet name="engineering1" sheetId="10" r:id="rId2"/>
    <sheet name="engineering2" sheetId="12" r:id="rId3"/>
    <sheet name="accounting" sheetId="14" r:id="rId4"/>
    <sheet name="Adm Office Supplies" sheetId="15" r:id="rId5"/>
    <sheet name="Admin GSO 2020" sheetId="16" r:id="rId6"/>
    <sheet name="admin HRMO Office Supplies 2020" sheetId="17" r:id="rId7"/>
    <sheet name="admin bplo 2020" sheetId="18" r:id="rId8"/>
    <sheet name="Admistrative CO 2020" sheetId="19" r:id="rId9"/>
    <sheet name="MPDO 2020" sheetId="20" r:id="rId10"/>
    <sheet name="Provision of Support to Tanod" sheetId="21" r:id="rId11"/>
    <sheet name="Gadgets" sheetId="22" r:id="rId12"/>
    <sheet name="Comm Equip" sheetId="23" r:id="rId13"/>
    <sheet name="KA" sheetId="24" r:id="rId14"/>
    <sheet name="CSP" sheetId="25" r:id="rId15"/>
    <sheet name="BINS" sheetId="26" r:id="rId16"/>
    <sheet name="Defense" sheetId="27" r:id="rId17"/>
    <sheet name="Conduct SecurityPatrol" sheetId="28" r:id="rId18"/>
    <sheet name="Visitation" sheetId="29" r:id="rId19"/>
    <sheet name="Conduct School Peace and Dev" sheetId="30" r:id="rId20"/>
    <sheet name="PROVISION PLAN" sheetId="31" r:id="rId21"/>
    <sheet name="csp plan" sheetId="32" r:id="rId22"/>
    <sheet name="bins plan" sheetId="33" r:id="rId23"/>
    <sheet name="BASIC GADGETS PLAN" sheetId="34" r:id="rId24"/>
    <sheet name="communication plan" sheetId="35" r:id="rId25"/>
    <sheet name="KA plan" sheetId="36" r:id="rId26"/>
    <sheet name="defense plan" sheetId="37" r:id="rId27"/>
    <sheet name="security patrol plan" sheetId="38" r:id="rId28"/>
    <sheet name="school and peace dev plan" sheetId="39" r:id="rId29"/>
    <sheet name="visitation plan" sheetId="40" r:id="rId30"/>
    <sheet name="mdrrm PPMP" sheetId="41" r:id="rId31"/>
    <sheet name="mayor PPMP" sheetId="42" r:id="rId32"/>
    <sheet name="mayor PPMP (2)" sheetId="43" r:id="rId33"/>
    <sheet name="mayor PPMP (3)" sheetId="44" r:id="rId34"/>
    <sheet name="water system ppmp2020" sheetId="45" r:id="rId35"/>
    <sheet name="PPMPmarket" sheetId="46" r:id="rId36"/>
    <sheet name="PPMP TOLLRAOD" sheetId="47" r:id="rId37"/>
    <sheet name="menro Office Supplies" sheetId="48" r:id="rId38"/>
    <sheet name="other supplies &amp; materials menr" sheetId="49" r:id="rId39"/>
    <sheet name="menro Motor Vehicle" sheetId="50" r:id="rId40"/>
    <sheet name="menro GAD" sheetId="51" r:id="rId41"/>
    <sheet name="menro LPOPS" sheetId="52" r:id="rId42"/>
    <sheet name="menro Other General Services" sheetId="53" r:id="rId43"/>
    <sheet name="menro menro Capital outlay" sheetId="54" r:id="rId44"/>
    <sheet name="menro Repair &amp; Maintenance" sheetId="55" r:id="rId45"/>
    <sheet name="Trento PPMP 2019" sheetId="56" r:id="rId46"/>
    <sheet name="budget PPMP" sheetId="57" r:id="rId47"/>
    <sheet name="Election Support" sheetId="58" r:id="rId48"/>
    <sheet name="Election Fund" sheetId="59" r:id="rId49"/>
    <sheet name="exe FUEL 2020" sheetId="60" r:id="rId50"/>
    <sheet name="Supplies and Material Expenses" sheetId="61" r:id="rId51"/>
    <sheet name="MDRRM Office Supplies 2020" sheetId="62" r:id="rId52"/>
    <sheet name="Office Supplies 2020" sheetId="63" r:id="rId53"/>
    <sheet name="DICT" sheetId="64" r:id="rId54"/>
    <sheet name="Capital Outlay 2020" sheetId="65" r:id="rId55"/>
    <sheet name="Spare Parts 2020" sheetId="66" r:id="rId56"/>
    <sheet name="non-office 1" sheetId="67" r:id="rId57"/>
    <sheet name="non-office 1 (2)" sheetId="68" r:id="rId58"/>
    <sheet name="non-office 1 (3)" sheetId="69" r:id="rId59"/>
    <sheet name="GERLY GAD" sheetId="70" r:id="rId60"/>
    <sheet name="GERLY GAD (5)" sheetId="71" r:id="rId61"/>
    <sheet name="GERLY GAD (3)" sheetId="72" r:id="rId62"/>
    <sheet name="GERLY GAD (4)" sheetId="73" r:id="rId63"/>
    <sheet name="GERLY GAD (6)" sheetId="74" r:id="rId64"/>
    <sheet name="GERLY GAD (7)" sheetId="75" r:id="rId65"/>
    <sheet name="GERLY GAD (2)" sheetId="76" r:id="rId66"/>
    <sheet name="HR PPMP2020" sheetId="77" r:id="rId67"/>
    <sheet name="PPMP MCTC" sheetId="78" r:id="rId68"/>
    <sheet name="BAC PPMP" sheetId="79" r:id="rId69"/>
    <sheet name="Naliyagan2" sheetId="80" r:id="rId70"/>
    <sheet name="PPMP 2020" sheetId="81" r:id="rId71"/>
    <sheet name="vet &amp; Crops" sheetId="82" r:id="rId72"/>
    <sheet name=" ppmp20supplies" sheetId="83" r:id="rId73"/>
    <sheet name="MCPC 1" sheetId="90" r:id="rId74"/>
    <sheet name="MCPC 2" sheetId="91" r:id="rId75"/>
    <sheet name="MCPC 3" sheetId="92" r:id="rId76"/>
    <sheet name="MCPC 4" sheetId="93" r:id="rId77"/>
    <sheet name="MCPC 5" sheetId="94" r:id="rId78"/>
    <sheet name="MCPC 6" sheetId="95" r:id="rId79"/>
    <sheet name="GAD 1" sheetId="96" r:id="rId80"/>
    <sheet name="GAD 2" sheetId="97" r:id="rId81"/>
    <sheet name="GAD 3" sheetId="98" r:id="rId82"/>
    <sheet name="GAD 5" sheetId="99" r:id="rId83"/>
    <sheet name="PPMP" sheetId="100" r:id="rId84"/>
    <sheet name="ppmpofficedupplies" sheetId="101" r:id="rId85"/>
    <sheet name="ppmpITEquiptment" sheetId="102" r:id="rId86"/>
  </sheets>
  <externalReferences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</externalReferences>
  <definedNames>
    <definedName name="AgencyList" localSheetId="68">#REF!</definedName>
    <definedName name="AgencyList" localSheetId="46">#REF!</definedName>
    <definedName name="AgencyList" localSheetId="79">#REF!</definedName>
    <definedName name="AgencyList" localSheetId="80">#REF!</definedName>
    <definedName name="AgencyList" localSheetId="81">#REF!</definedName>
    <definedName name="AgencyList" localSheetId="82">#REF!</definedName>
    <definedName name="AgencyList" localSheetId="59">#REF!</definedName>
    <definedName name="AgencyList" localSheetId="65">#REF!</definedName>
    <definedName name="AgencyList" localSheetId="61">#REF!</definedName>
    <definedName name="AgencyList" localSheetId="62">#REF!</definedName>
    <definedName name="AgencyList" localSheetId="60">#REF!</definedName>
    <definedName name="AgencyList" localSheetId="63">#REF!</definedName>
    <definedName name="AgencyList" localSheetId="64">#REF!</definedName>
    <definedName name="AgencyList" localSheetId="66">#REF!</definedName>
    <definedName name="AgencyList" localSheetId="31">#REF!</definedName>
    <definedName name="AgencyList" localSheetId="32">#REF!</definedName>
    <definedName name="AgencyList" localSheetId="33">#REF!</definedName>
    <definedName name="AgencyList" localSheetId="74">#REF!</definedName>
    <definedName name="AgencyList" localSheetId="75">#REF!</definedName>
    <definedName name="AgencyList" localSheetId="76">#REF!</definedName>
    <definedName name="AgencyList" localSheetId="77">#REF!</definedName>
    <definedName name="AgencyList" localSheetId="78">#REF!</definedName>
    <definedName name="AgencyList" localSheetId="30">#REF!</definedName>
    <definedName name="AgencyList" localSheetId="9">#REF!</definedName>
    <definedName name="AgencyList" localSheetId="56">#REF!</definedName>
    <definedName name="AgencyList" localSheetId="57">#REF!</definedName>
    <definedName name="AgencyList" localSheetId="58">#REF!</definedName>
    <definedName name="AgencyList" localSheetId="36">#REF!</definedName>
    <definedName name="AgencyList" localSheetId="85">#REF!</definedName>
    <definedName name="AgencyList" localSheetId="35">#REF!</definedName>
    <definedName name="AgencyList" localSheetId="84">#REF!</definedName>
    <definedName name="AgencyList" localSheetId="34">#REF!</definedName>
    <definedName name="AgencyList">#REF!</definedName>
    <definedName name="AgencyRegions" localSheetId="68">#REF!</definedName>
    <definedName name="AgencyRegions" localSheetId="46">#REF!</definedName>
    <definedName name="AgencyRegions" localSheetId="79">#REF!</definedName>
    <definedName name="AgencyRegions" localSheetId="80">#REF!</definedName>
    <definedName name="AgencyRegions" localSheetId="81">#REF!</definedName>
    <definedName name="AgencyRegions" localSheetId="82">#REF!</definedName>
    <definedName name="AgencyRegions" localSheetId="59">#REF!</definedName>
    <definedName name="AgencyRegions" localSheetId="65">#REF!</definedName>
    <definedName name="AgencyRegions" localSheetId="61">#REF!</definedName>
    <definedName name="AgencyRegions" localSheetId="62">#REF!</definedName>
    <definedName name="AgencyRegions" localSheetId="60">#REF!</definedName>
    <definedName name="AgencyRegions" localSheetId="63">#REF!</definedName>
    <definedName name="AgencyRegions" localSheetId="64">#REF!</definedName>
    <definedName name="AgencyRegions" localSheetId="66">#REF!</definedName>
    <definedName name="AgencyRegions" localSheetId="31">#REF!</definedName>
    <definedName name="AgencyRegions" localSheetId="32">#REF!</definedName>
    <definedName name="AgencyRegions" localSheetId="33">#REF!</definedName>
    <definedName name="AgencyRegions" localSheetId="74">#REF!</definedName>
    <definedName name="AgencyRegions" localSheetId="75">#REF!</definedName>
    <definedName name="AgencyRegions" localSheetId="76">#REF!</definedName>
    <definedName name="AgencyRegions" localSheetId="77">#REF!</definedName>
    <definedName name="AgencyRegions" localSheetId="78">#REF!</definedName>
    <definedName name="AgencyRegions" localSheetId="30">#REF!</definedName>
    <definedName name="AgencyRegions" localSheetId="9">#REF!</definedName>
    <definedName name="AgencyRegions" localSheetId="56">#REF!</definedName>
    <definedName name="AgencyRegions" localSheetId="57">#REF!</definedName>
    <definedName name="AgencyRegions" localSheetId="58">#REF!</definedName>
    <definedName name="AgencyRegions" localSheetId="36">#REF!</definedName>
    <definedName name="AgencyRegions" localSheetId="85">#REF!</definedName>
    <definedName name="AgencyRegions" localSheetId="35">#REF!</definedName>
    <definedName name="AgencyRegions" localSheetId="84">#REF!</definedName>
    <definedName name="AgencyRegions" localSheetId="34">#REF!</definedName>
    <definedName name="AgencyRegions">#REF!</definedName>
    <definedName name="OrgType" localSheetId="68">#REF!</definedName>
    <definedName name="OrgType" localSheetId="46">#REF!</definedName>
    <definedName name="OrgType" localSheetId="79">#REF!</definedName>
    <definedName name="OrgType" localSheetId="80">#REF!</definedName>
    <definedName name="OrgType" localSheetId="81">#REF!</definedName>
    <definedName name="OrgType" localSheetId="82">#REF!</definedName>
    <definedName name="OrgType" localSheetId="59">#REF!</definedName>
    <definedName name="OrgType" localSheetId="65">#REF!</definedName>
    <definedName name="OrgType" localSheetId="61">#REF!</definedName>
    <definedName name="OrgType" localSheetId="62">#REF!</definedName>
    <definedName name="OrgType" localSheetId="60">#REF!</definedName>
    <definedName name="OrgType" localSheetId="63">#REF!</definedName>
    <definedName name="OrgType" localSheetId="64">#REF!</definedName>
    <definedName name="OrgType" localSheetId="66">#REF!</definedName>
    <definedName name="OrgType" localSheetId="31">#REF!</definedName>
    <definedName name="OrgType" localSheetId="32">#REF!</definedName>
    <definedName name="OrgType" localSheetId="33">#REF!</definedName>
    <definedName name="OrgType" localSheetId="74">#REF!</definedName>
    <definedName name="OrgType" localSheetId="75">#REF!</definedName>
    <definedName name="OrgType" localSheetId="76">#REF!</definedName>
    <definedName name="OrgType" localSheetId="77">#REF!</definedName>
    <definedName name="OrgType" localSheetId="78">#REF!</definedName>
    <definedName name="OrgType" localSheetId="30">#REF!</definedName>
    <definedName name="OrgType" localSheetId="9">#REF!</definedName>
    <definedName name="OrgType" localSheetId="56">#REF!</definedName>
    <definedName name="OrgType" localSheetId="57">#REF!</definedName>
    <definedName name="OrgType" localSheetId="58">#REF!</definedName>
    <definedName name="OrgType" localSheetId="36">#REF!</definedName>
    <definedName name="OrgType" localSheetId="85">#REF!</definedName>
    <definedName name="OrgType" localSheetId="35">#REF!</definedName>
    <definedName name="OrgType" localSheetId="84">#REF!</definedName>
    <definedName name="OrgType" localSheetId="34">#REF!</definedName>
    <definedName name="OrgType">#REF!</definedName>
    <definedName name="_xlnm.Print_Area" localSheetId="3">'accounting'!$A$1:$T$83</definedName>
    <definedName name="_xlnm.Print_Area" localSheetId="4">'Adm Office Supplies'!$A$4:$V$83</definedName>
    <definedName name="_xlnm.Print_Area" localSheetId="7">'admin bplo 2020'!$A$4:$AK$67</definedName>
    <definedName name="_xlnm.Print_Area" localSheetId="5">'Admin GSO 2020'!$A$4:$AK$65</definedName>
    <definedName name="_xlnm.Print_Area" localSheetId="6">'admin HRMO Office Supplies 2020'!$A$2:$AK$66</definedName>
    <definedName name="_xlnm.Print_Area" localSheetId="8">'Admistrative CO 2020'!$A$4:$AK$51</definedName>
    <definedName name="_xlnm.Print_Area" localSheetId="68">'BAC PPMP'!$A$1:$T$77</definedName>
    <definedName name="_xlnm.Print_Area" localSheetId="46">'budget PPMP'!$A$1:$T$64</definedName>
    <definedName name="_xlnm.Print_Area" localSheetId="54">'Capital Outlay 2020'!$A$1:$AK$44</definedName>
    <definedName name="_xlnm.Print_Area" localSheetId="12">'Comm Equip'!$A$1:$AK$43</definedName>
    <definedName name="_xlnm.Print_Area" localSheetId="19">'Conduct School Peace and Dev'!$A$1:$AK$43</definedName>
    <definedName name="_xlnm.Print_Area" localSheetId="53">'DICT'!$A$1:$AK$38</definedName>
    <definedName name="_xlnm.Print_Area" localSheetId="48">'Election Fund'!$A$4:$AK$90</definedName>
    <definedName name="_xlnm.Print_Area" localSheetId="47">'Election Support'!$A$4:$AK$60</definedName>
    <definedName name="_xlnm.Print_Area" localSheetId="49">'exe FUEL 2020'!$A$4:$AK$47</definedName>
    <definedName name="_xlnm.Print_Area" localSheetId="79">'GAD 1'!$A$2:$T$34</definedName>
    <definedName name="_xlnm.Print_Area" localSheetId="80">'GAD 2'!$A$2:$T$33</definedName>
    <definedName name="_xlnm.Print_Area" localSheetId="81">'GAD 3'!$A$2:$T$36</definedName>
    <definedName name="_xlnm.Print_Area" localSheetId="82">'GAD 5'!$A$2:$T$32</definedName>
    <definedName name="_xlnm.Print_Area" localSheetId="59">'GERLY GAD'!$A$2:$T$39</definedName>
    <definedName name="_xlnm.Print_Area" localSheetId="65">'GERLY GAD (2)'!$A$2:$T$41</definedName>
    <definedName name="_xlnm.Print_Area" localSheetId="61">'GERLY GAD (3)'!$A$2:$T$29</definedName>
    <definedName name="_xlnm.Print_Area" localSheetId="62">'GERLY GAD (4)'!$A$2:$T$28</definedName>
    <definedName name="_xlnm.Print_Area" localSheetId="60">'GERLY GAD (5)'!$A$2:$T$36</definedName>
    <definedName name="_xlnm.Print_Area" localSheetId="63">'GERLY GAD (6)'!$A$2:$T$28</definedName>
    <definedName name="_xlnm.Print_Area" localSheetId="64">'GERLY GAD (7)'!$A$2:$T$28</definedName>
    <definedName name="_xlnm.Print_Area" localSheetId="66">'HR PPMP2020'!$A$1:$T$38</definedName>
    <definedName name="_xlnm.Print_Area" localSheetId="31">'mayor PPMP'!$A$1:$T$44</definedName>
    <definedName name="_xlnm.Print_Area" localSheetId="32">'mayor PPMP (2)'!$A$1:$T$44</definedName>
    <definedName name="_xlnm.Print_Area" localSheetId="33">'mayor PPMP (3)'!$A$1:$T$55</definedName>
    <definedName name="_xlnm.Print_Area" localSheetId="73">'MCPC 1'!$A$1:$T$33</definedName>
    <definedName name="_xlnm.Print_Area" localSheetId="74">'MCPC 2'!$A$1:$T$32</definedName>
    <definedName name="_xlnm.Print_Area" localSheetId="75">'MCPC 3'!$A$2:$T$39</definedName>
    <definedName name="_xlnm.Print_Area" localSheetId="76">'MCPC 4'!$A$2:$T$39</definedName>
    <definedName name="_xlnm.Print_Area" localSheetId="77">'MCPC 5'!$A$2:$T$39</definedName>
    <definedName name="_xlnm.Print_Area" localSheetId="78">'MCPC 6'!$A$2:$T$37</definedName>
    <definedName name="_xlnm.Print_Area" localSheetId="51">'MDRRM Office Supplies 2020'!$A$1:$AK$58</definedName>
    <definedName name="_xlnm.Print_Area" localSheetId="30">'mdrrm PPMP'!$A$1:$T$126</definedName>
    <definedName name="_xlnm.Print_Area" localSheetId="37">'menro Office Supplies'!$A$2:$T$83</definedName>
    <definedName name="_xlnm.Print_Area" localSheetId="9">'MPDO 2020'!$A$1:$T$67</definedName>
    <definedName name="_xlnm.Print_Area" localSheetId="56">'non-office 1'!$A$1:$T$44</definedName>
    <definedName name="_xlnm.Print_Area" localSheetId="57">'non-office 1 (2)'!$A$1:$T$42</definedName>
    <definedName name="_xlnm.Print_Area" localSheetId="58">'non-office 1 (3)'!$A$1:$T$38</definedName>
    <definedName name="_xlnm.Print_Area" localSheetId="52">'Office Supplies 2020'!$A$1:$AK$84</definedName>
    <definedName name="_xlnm.Print_Area" localSheetId="83">'PPMP'!$A$1:$T$392</definedName>
    <definedName name="_xlnm.Print_Area" localSheetId="36">'PPMP TOLLRAOD'!$A$1:$T$43</definedName>
    <definedName name="_xlnm.Print_Area" localSheetId="85">'ppmpITEquiptment'!$A$1:$U$36</definedName>
    <definedName name="_xlnm.Print_Area" localSheetId="35">'PPMPmarket'!$A$1:$T$153</definedName>
    <definedName name="_xlnm.Print_Area" localSheetId="84">'ppmpofficedupplies'!$A$1:$T$24</definedName>
    <definedName name="_xlnm.Print_Area" localSheetId="55">'Spare Parts 2020'!$A$2:$AK$385</definedName>
    <definedName name="_xlnm.Print_Area" localSheetId="50">'Supplies and Material Expenses'!$A$1:$AK$51</definedName>
    <definedName name="_xlnm.Print_Area" localSheetId="45">'Trento PPMP 2019'!$A$1:$L$46</definedName>
    <definedName name="_xlnm.Print_Area" localSheetId="18">'Visitation'!$A$4:$AK$47</definedName>
    <definedName name="_xlnm.Print_Titles" localSheetId="3">'accounting'!$6:$7</definedName>
    <definedName name="_xlnm.Print_Titles" localSheetId="9">'MPDO 2020'!$6:$7</definedName>
    <definedName name="_xlnm.Print_Titles" localSheetId="30">'mdrrm PPMP'!$5:$6</definedName>
    <definedName name="_xlnm.Print_Titles" localSheetId="31">'mayor PPMP'!$6:$7</definedName>
    <definedName name="_xlnm.Print_Titles" localSheetId="32">'mayor PPMP (2)'!$6:$7</definedName>
    <definedName name="_xlnm.Print_Titles" localSheetId="33">'mayor PPMP (3)'!$6:$7</definedName>
    <definedName name="_xlnm.Print_Titles" localSheetId="34">'water system ppmp2020'!$1:$10</definedName>
    <definedName name="_xlnm.Print_Titles" localSheetId="35">'PPMPmarket'!$6:$7</definedName>
    <definedName name="_xlnm.Print_Titles" localSheetId="36">'PPMP TOLLRAOD'!$5:$6</definedName>
    <definedName name="_xlnm.Print_Titles" localSheetId="37">'menro Office Supplies'!$7:$8</definedName>
    <definedName name="_xlnm.Print_Titles" localSheetId="46">'budget PPMP'!$11:$12</definedName>
    <definedName name="_xlnm.Print_Titles" localSheetId="56">'non-office 1'!$9:$10</definedName>
    <definedName name="_xlnm.Print_Titles" localSheetId="57">'non-office 1 (2)'!$9:$10</definedName>
    <definedName name="_xlnm.Print_Titles" localSheetId="58">'non-office 1 (3)'!$9:$10</definedName>
    <definedName name="_xlnm.Print_Titles" localSheetId="59">'GERLY GAD'!$10:$11</definedName>
    <definedName name="_xlnm.Print_Titles" localSheetId="60">'GERLY GAD (5)'!$10:$11</definedName>
    <definedName name="_xlnm.Print_Titles" localSheetId="61">'GERLY GAD (3)'!$10:$11</definedName>
    <definedName name="_xlnm.Print_Titles" localSheetId="62">'GERLY GAD (4)'!$10:$11</definedName>
    <definedName name="_xlnm.Print_Titles" localSheetId="63">'GERLY GAD (6)'!$10:$11</definedName>
    <definedName name="_xlnm.Print_Titles" localSheetId="64">'GERLY GAD (7)'!$10:$11</definedName>
    <definedName name="_xlnm.Print_Titles" localSheetId="65">'GERLY GAD (2)'!$10:$11</definedName>
    <definedName name="_xlnm.Print_Titles" localSheetId="66">'HR PPMP2020'!$7:$8</definedName>
    <definedName name="_xlnm.Print_Titles" localSheetId="68">'BAC PPMP'!$6:$7</definedName>
    <definedName name="_xlnm.Print_Titles" localSheetId="72">' ppmp20supplies'!$7:$8</definedName>
    <definedName name="_xlnm.Print_Titles" localSheetId="73">'MCPC 1'!$9:$10</definedName>
    <definedName name="_xlnm.Print_Titles" localSheetId="74">'MCPC 2'!$9:$10</definedName>
    <definedName name="_xlnm.Print_Titles" localSheetId="75">'MCPC 3'!$10:$11</definedName>
    <definedName name="_xlnm.Print_Titles" localSheetId="76">'MCPC 4'!$10:$11</definedName>
    <definedName name="_xlnm.Print_Titles" localSheetId="77">'MCPC 5'!$10:$11</definedName>
    <definedName name="_xlnm.Print_Titles" localSheetId="78">'MCPC 6'!$10:$11</definedName>
    <definedName name="_xlnm.Print_Titles" localSheetId="79">'GAD 1'!$10:$11</definedName>
    <definedName name="_xlnm.Print_Titles" localSheetId="80">'GAD 2'!$10:$11</definedName>
    <definedName name="_xlnm.Print_Titles" localSheetId="81">'GAD 3'!$10:$11</definedName>
    <definedName name="_xlnm.Print_Titles" localSheetId="82">'GAD 5'!$10:$11</definedName>
    <definedName name="_xlnm.Print_Titles" localSheetId="83">'PPMP'!$6:$7</definedName>
    <definedName name="_xlnm.Print_Titles" localSheetId="84">'ppmpofficedupplies'!$6:$7</definedName>
  </definedNames>
  <calcPr calcId="152511"/>
</workbook>
</file>

<file path=xl/sharedStrings.xml><?xml version="1.0" encoding="utf-8"?>
<sst xmlns="http://schemas.openxmlformats.org/spreadsheetml/2006/main" count="10150" uniqueCount="2517">
  <si>
    <t>SOURCE OF FUND</t>
  </si>
  <si>
    <t>Poblacion</t>
  </si>
  <si>
    <t>Construction of Solar Drying Pavement at Cogonon</t>
  </si>
  <si>
    <t>Installation of Concrete Cover of Drainage at R.M. Billanes Gym</t>
  </si>
  <si>
    <t>Development of Homestaed Road at P-7 Bagongsilang, Trento, Agusan del Sur</t>
  </si>
  <si>
    <t>Construction of Box Culvert at Andres Bonifacio St. (Completion) with PCCP and RCPC Installation</t>
  </si>
  <si>
    <t>Construction of Multi-Purpose Building</t>
  </si>
  <si>
    <t>Proposed Trento Renovation and Expansion of Municipal Building</t>
  </si>
  <si>
    <t>Proposed Two (2) Storey Legislative Building</t>
  </si>
  <si>
    <t>Republic of The Philippines</t>
  </si>
  <si>
    <t>Province of Agusan del Sur</t>
  </si>
  <si>
    <t>MUNICIPALITY OF TRENTO</t>
  </si>
  <si>
    <r>
      <t xml:space="preserve">YEAR </t>
    </r>
    <r>
      <rPr>
        <u val="single"/>
        <sz val="14"/>
        <color theme="1"/>
        <rFont val="Arial Unicode MS"/>
        <family val="2"/>
      </rPr>
      <t>2018</t>
    </r>
  </si>
  <si>
    <t>Projects, Program and Activities (PAP's)</t>
  </si>
  <si>
    <t>CODE</t>
  </si>
  <si>
    <t>PROGRAM / PROJECT / ACTIVITY / DESCRIPTION</t>
  </si>
  <si>
    <t>PROJECT LOCATION</t>
  </si>
  <si>
    <r>
      <t xml:space="preserve">ESTIMATED BUDGET COST </t>
    </r>
    <r>
      <rPr>
        <sz val="9"/>
        <color theme="1"/>
        <rFont val="AR BLANCA"/>
        <family val="2"/>
      </rPr>
      <t>(Php)</t>
    </r>
  </si>
  <si>
    <t>MODE OF IMPLEMENTATION</t>
  </si>
  <si>
    <t>SCHEDULE/MILESTONE OF ACTIVITIES</t>
  </si>
  <si>
    <t>2018 20% LDF</t>
  </si>
  <si>
    <t>BY CONTRACT</t>
  </si>
  <si>
    <t>Construction of Drainage System (Box Culvert) at Andres Bonifacio Street Phase 3</t>
  </si>
  <si>
    <t>2017 20% LDF</t>
  </si>
  <si>
    <t>GENERAL FUND</t>
  </si>
  <si>
    <t>DBP LOAN</t>
  </si>
  <si>
    <t>TOTAL BUDGET:</t>
  </si>
  <si>
    <t>NOTE: Technical Specifications for each Item/Project being proposed shall be submitted as part of the PPMP</t>
  </si>
  <si>
    <t>Prepared By:</t>
  </si>
  <si>
    <t>Submitted By:</t>
  </si>
  <si>
    <t>GILGRE O. MANTILLA</t>
  </si>
  <si>
    <t>WILLIAM E. CALVEZ, CE</t>
  </si>
  <si>
    <t>Municipal Engineer</t>
  </si>
  <si>
    <t>Municipal Mayor</t>
  </si>
  <si>
    <t>Improvement of Osmeña St. from corner A. Luna St. to corner J. Luna St. with 24" RCPC Drainage, Curb &amp; Gutter and Sidewalk</t>
  </si>
  <si>
    <t>Improvement of Drainage Canal from Rosal St. to Gumamela St.</t>
  </si>
  <si>
    <t>Concreting of Dagohoy St. Extension</t>
  </si>
  <si>
    <t>Installation of RCPC along Elpidio Quirino St. with PCCP</t>
  </si>
  <si>
    <t>Repair &amp; Maintenance (Park &amp; Plaza)</t>
  </si>
  <si>
    <t xml:space="preserve">Concreting of Kalantas  - Elpidio Quirino </t>
  </si>
  <si>
    <t>Concreting at School Drive</t>
  </si>
  <si>
    <r>
      <t xml:space="preserve">END-USER/UNIT: </t>
    </r>
    <r>
      <rPr>
        <u val="single"/>
        <sz val="9"/>
        <color theme="1"/>
        <rFont val="Arial Unicode MS"/>
        <family val="2"/>
      </rPr>
      <t>MUNICIPAL INFRA PROJECTS</t>
    </r>
  </si>
  <si>
    <t>2018 20% MDF</t>
  </si>
  <si>
    <t>Concreting of Ramon Magsaysay Street - Phase 4</t>
  </si>
  <si>
    <t>Proposed Two (2) Storey Tienda Commercial Building</t>
  </si>
  <si>
    <t>DILG</t>
  </si>
  <si>
    <t>Improvement of J.P. Rizal St. from corner J. Luna St. to corner Dagohoy St. with 24" RCPC Drainage, Curb &amp; Gutter and Sidewalk</t>
  </si>
  <si>
    <t>Improvement of J. Luna St. from corner Osmeña St. to Magsaysay St. with 24" RCPC Drainage, Curb &amp; Gutter and Sidewalk</t>
  </si>
  <si>
    <t>Improvement of Magsaysay St. from corner J.P. Rizal St. to corner C. Garcia St. with 24" RCPC Drainage, Curb &amp; Gutter and Sidewalk</t>
  </si>
  <si>
    <t>Repair all Damaged/Destroyed Portion of Public Market Building</t>
  </si>
  <si>
    <t>GAD 2018</t>
  </si>
  <si>
    <t>page 1 of 2</t>
  </si>
  <si>
    <t>page 2 of 2</t>
  </si>
  <si>
    <r>
      <t xml:space="preserve">YEAR </t>
    </r>
    <r>
      <rPr>
        <u val="single"/>
        <sz val="14"/>
        <color theme="1"/>
        <rFont val="Arial Unicode MS"/>
        <family val="2"/>
      </rPr>
      <t>2020</t>
    </r>
  </si>
  <si>
    <t>Installation of RCPC with PCCP @ Elpidio Quirino St. (completion)</t>
  </si>
  <si>
    <t>2020 20% LDF</t>
  </si>
  <si>
    <t>Construction of PCCP Widening @ Ramon Magsaysay St.</t>
  </si>
  <si>
    <t>Concreting of Osmena St. - Junction of Aptiong St.</t>
  </si>
  <si>
    <t>Concreting of Mabini St. from Suarez St. (completion)</t>
  </si>
  <si>
    <t>Improvement/Upgrading of Access Road and Installation of RCPC within R.M. Billanes Gym Evacuation Center</t>
  </si>
  <si>
    <t>Completion of Facilities of R.M. Billanes Gym Evacuation Center</t>
  </si>
  <si>
    <t>Construction of Manpower Training Center</t>
  </si>
  <si>
    <t>Improvement of Drainage System/Installation of RCPC with PCCP @ Rural Health Unit Center</t>
  </si>
  <si>
    <t>Construction of RHU Facilities/Construction of Comfort Room @ RHU</t>
  </si>
  <si>
    <t>Brgy. Development Projects</t>
  </si>
  <si>
    <t>Barangay</t>
  </si>
  <si>
    <t>Construction of Two (2) Storey Legislative Building</t>
  </si>
  <si>
    <t>2020 20% PDF</t>
  </si>
  <si>
    <t>Installation of RCPC w/ PCCP Widening at Camagong Street</t>
  </si>
  <si>
    <t>Office of the President</t>
  </si>
  <si>
    <t>Upgrading of Apitong Street</t>
  </si>
  <si>
    <t>DILG - AM 2020</t>
  </si>
  <si>
    <t>Upgrading of Narra Street</t>
  </si>
  <si>
    <t>Performance Challenge Fund 2019</t>
  </si>
  <si>
    <t>DILG - SALINTUBIG 2019</t>
  </si>
  <si>
    <t>Construction of New Municipal Building</t>
  </si>
  <si>
    <t>Upgrading of Kalantas St. corner Billanes Extension to corner Magsaysay St.</t>
  </si>
  <si>
    <t>Concreting of Camia Street from corner J. Prochina Street to Azucena St.</t>
  </si>
  <si>
    <t>Concreting of Yakal Street</t>
  </si>
  <si>
    <t>Supply/Installation of Trento Water Treatment Plant</t>
  </si>
  <si>
    <t>Installation of Streetlights</t>
  </si>
  <si>
    <t>Concreting of NRJ Poblacion - Gasa - Tudela</t>
  </si>
  <si>
    <t>Brgy. Gasa</t>
  </si>
  <si>
    <t>2020 Provincial Aide</t>
  </si>
  <si>
    <t>Governor's Office Aide 2020</t>
  </si>
  <si>
    <t>Repair and Maintenance - Slaughterhouse</t>
  </si>
  <si>
    <t>GAD 2020</t>
  </si>
  <si>
    <t>Repair and Maintenance - Market</t>
  </si>
  <si>
    <t>Construction and Installation of Streetlights</t>
  </si>
  <si>
    <t>POF's 2020</t>
  </si>
  <si>
    <t>Flood and Landslide Control System</t>
  </si>
  <si>
    <t>Brgy. Pulanglupa</t>
  </si>
  <si>
    <t>DRRMF 2020</t>
  </si>
  <si>
    <t>Construction of Vermi House</t>
  </si>
  <si>
    <t>Improvement of Children Park and Plaza (Phase 2)</t>
  </si>
  <si>
    <t>page 3 of 3</t>
  </si>
  <si>
    <t>Provision of Outdoor Facilities (Physical Activity Equipments) and Construction of Perimeter Fence Phase 2</t>
  </si>
  <si>
    <t>Construction of Kitchen for the Preparation of Foods during feeding session and Floor tiles Setting</t>
  </si>
  <si>
    <t>Improvement/Rehabilitation of Infirmary and RHU</t>
  </si>
  <si>
    <t>2019 20% LDF</t>
  </si>
  <si>
    <t>LPOF's</t>
  </si>
  <si>
    <t>page 1 of 3</t>
  </si>
  <si>
    <t>page 2 of 3</t>
  </si>
  <si>
    <t>PERSON INCHARGE OF POW</t>
  </si>
  <si>
    <t>STATUS/REMARKS</t>
  </si>
  <si>
    <t>for printing</t>
  </si>
  <si>
    <t>pow on-going</t>
  </si>
  <si>
    <t>for bidding</t>
  </si>
  <si>
    <t>waiting for budget</t>
  </si>
  <si>
    <t>2020 infra projects (person incharge of preparation and supervision)</t>
  </si>
  <si>
    <t>john mark quino</t>
  </si>
  <si>
    <t>REY uyanguren</t>
  </si>
  <si>
    <t>REY uyanguren / aldrico c. opelinia</t>
  </si>
  <si>
    <t>maximo duran</t>
  </si>
  <si>
    <t>porferio salubre</t>
  </si>
  <si>
    <t>EARL westward alisaka</t>
  </si>
  <si>
    <t>Approved By:</t>
  </si>
  <si>
    <t>Construction of Multi - Purpose Building/Warehouse</t>
  </si>
  <si>
    <t>LP</t>
  </si>
  <si>
    <t>GOP</t>
  </si>
  <si>
    <t>LGU EQUITY</t>
  </si>
  <si>
    <t>porferio salubre / aldrico c. opelinia</t>
  </si>
  <si>
    <t>for implementation</t>
  </si>
  <si>
    <t>Installation of Power Supply (Transformer)</t>
  </si>
  <si>
    <t>DAR</t>
  </si>
  <si>
    <t>Construction of Solar Dryer w/ shed for grains</t>
  </si>
  <si>
    <t>LGU</t>
  </si>
  <si>
    <t>DAR LP</t>
  </si>
  <si>
    <t>ARBO</t>
  </si>
  <si>
    <t>john mark quino/REY uyangurin</t>
  </si>
  <si>
    <t xml:space="preserve"> 2020 PROJECT PROCUREMENT MANAGEMENT PLAN (PPMP)</t>
  </si>
  <si>
    <r>
      <t>END-USER/UNIT</t>
    </r>
    <r>
      <rPr>
        <b/>
        <sz val="8"/>
        <color indexed="8"/>
        <rFont val="Verdana"/>
        <family val="2"/>
      </rPr>
      <t xml:space="preserve">: </t>
    </r>
  </si>
  <si>
    <t>LGU TRENTO-ACCOUNTING OFFICE</t>
  </si>
  <si>
    <t>Charged to GAA</t>
  </si>
  <si>
    <t xml:space="preserve">Fund Code: </t>
  </si>
  <si>
    <t>Projects, Programs and Activities (PAPs)</t>
  </si>
  <si>
    <t>ITEM #</t>
  </si>
  <si>
    <t>GENERAL DESCRIPTION</t>
  </si>
  <si>
    <t>PREFERRED BRAND                      (if applicable)</t>
  </si>
  <si>
    <t>UNIT OF MEASURE</t>
  </si>
  <si>
    <t>UNIT COST</t>
  </si>
  <si>
    <t>Mode of Procurement</t>
  </si>
  <si>
    <t>QUANTITY REQUIREMENT</t>
  </si>
  <si>
    <t>TOTAL PRICE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</si>
  <si>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</si>
  <si>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</si>
  <si>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</si>
  <si>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</si>
  <si>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</si>
  <si>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</si>
  <si>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</si>
  <si>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</si>
  <si>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</si>
  <si>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</si>
  <si>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 xml:space="preserve">Nov </t>
  </si>
  <si>
    <t>Dec</t>
  </si>
  <si>
    <t>TOTAL</t>
  </si>
  <si>
    <t>Maintenance &amp; Other Operating Expenditure</t>
  </si>
  <si>
    <t>1</t>
  </si>
  <si>
    <t>ALCOHOL, ethyl, 68%-70%, scented, 500ml (-5ml)</t>
  </si>
  <si>
    <t>bottle</t>
  </si>
  <si>
    <t>small value</t>
  </si>
  <si>
    <t>2</t>
  </si>
  <si>
    <t>PAPER, Multi-Purpose (COPY) A4, 70 gsm</t>
  </si>
  <si>
    <t>ream</t>
  </si>
  <si>
    <t>3</t>
  </si>
  <si>
    <t>PAPER, Multi-Purpose (COPY) Legal, 70 gsm</t>
  </si>
  <si>
    <t>4</t>
  </si>
  <si>
    <t>GLUE, all purpose, gross weight: 200 grams min</t>
  </si>
  <si>
    <t>jar</t>
  </si>
  <si>
    <t>5</t>
  </si>
  <si>
    <t>TAPE, TRANSPARENT, width: 48mm (±1mm)</t>
  </si>
  <si>
    <t>roll</t>
  </si>
  <si>
    <t>6</t>
  </si>
  <si>
    <t>BROOM, soft (tambo)</t>
  </si>
  <si>
    <t>piece</t>
  </si>
  <si>
    <t>7</t>
  </si>
  <si>
    <t>CLEANER,TOILET BOWL AND URINAL, 900ml-1000ml cap</t>
  </si>
  <si>
    <t>8</t>
  </si>
  <si>
    <t>MOPHEAD, made of rayon, weight: 400 grams min</t>
  </si>
  <si>
    <t>9</t>
  </si>
  <si>
    <t>MOP BUCKET, heavy duty, hard plastic</t>
  </si>
  <si>
    <t>unit</t>
  </si>
  <si>
    <t>10</t>
  </si>
  <si>
    <t>TRASHBAG, plastic, transparent</t>
  </si>
  <si>
    <t>11</t>
  </si>
  <si>
    <t>DUST PAN, non-rigid plastic, w/ detachable handle</t>
  </si>
  <si>
    <t>12</t>
  </si>
  <si>
    <t>CORRECTION TAPE, film base type, UL 6m min</t>
  </si>
  <si>
    <t>13</t>
  </si>
  <si>
    <t>DATA FOLDER, made of chipboard, taglia lock</t>
  </si>
  <si>
    <t>14</t>
  </si>
  <si>
    <t>ENVELOPE, DOCUMENTARY, for legal size document</t>
  </si>
  <si>
    <t>box</t>
  </si>
  <si>
    <t>15</t>
  </si>
  <si>
    <t>FOLDER, TAGBOARD, for legal size documents</t>
  </si>
  <si>
    <t>pack</t>
  </si>
  <si>
    <t>16</t>
  </si>
  <si>
    <t>PAPER CLIP, vinyl/plastic coat, length: 48mm min</t>
  </si>
  <si>
    <t>17</t>
  </si>
  <si>
    <t>RING BINDER, 80 rings, plastic, 32mm x 1.12m</t>
  </si>
  <si>
    <t>bundle</t>
  </si>
  <si>
    <t>18</t>
  </si>
  <si>
    <t>RUBBER BAND, 70mm min lay flat length (#18)</t>
  </si>
  <si>
    <t>19</t>
  </si>
  <si>
    <t>PUNCHER, paper, heavy duty, with two hole guide</t>
  </si>
  <si>
    <t>20</t>
  </si>
  <si>
    <t xml:space="preserve">TONER CART, HP CF217A (HP17A) Black LaserJet </t>
  </si>
  <si>
    <t>cart</t>
  </si>
  <si>
    <t>21</t>
  </si>
  <si>
    <t>SIGN PEN, BLACK, liquid/gel ink, 0.5mm needle tip</t>
  </si>
  <si>
    <t>22</t>
  </si>
  <si>
    <t>SIGN PEN, BLUE, liquid/gel ink, 0.5mm needle tip</t>
  </si>
  <si>
    <t>23</t>
  </si>
  <si>
    <t>Columnar (24 columns )</t>
  </si>
  <si>
    <t>24</t>
  </si>
  <si>
    <t>Maintenance box for EPSON L6170 printer</t>
  </si>
  <si>
    <t>25</t>
  </si>
  <si>
    <t>BALL PEN black &amp; blue</t>
  </si>
  <si>
    <t>26</t>
  </si>
  <si>
    <t xml:space="preserve">EPSON L6170-Genuine Ink 001-Black </t>
  </si>
  <si>
    <t>27</t>
  </si>
  <si>
    <t>EPSON L6170-Genuine Ink 001-Cyan</t>
  </si>
  <si>
    <t>28</t>
  </si>
  <si>
    <t>EPSON L6170-Genuine Ink 001-Magenta</t>
  </si>
  <si>
    <t>29</t>
  </si>
  <si>
    <t>EPSON L6170-Genuine Ink 001-Yellow</t>
  </si>
  <si>
    <t>30</t>
  </si>
  <si>
    <t>PLASTIC COVER legal size</t>
  </si>
  <si>
    <t>SUB-TOTAL</t>
  </si>
  <si>
    <t>IT EQUIPMENT</t>
  </si>
  <si>
    <t>Desktop Computer, branded with complete accessories</t>
  </si>
  <si>
    <t>Shopping</t>
  </si>
  <si>
    <t>MOUSE, optical, USB connection type</t>
  </si>
  <si>
    <t>HUB ten port</t>
  </si>
  <si>
    <t>UPS 1500 APC</t>
  </si>
  <si>
    <t>SUB- TOTAL</t>
  </si>
  <si>
    <t>OFFICE EQUIPMENT</t>
  </si>
  <si>
    <t xml:space="preserve">AIRCON INVERTER 2HP/ with Intallation </t>
  </si>
  <si>
    <t>CHAIR</t>
  </si>
  <si>
    <t>OFFICE CURTAIN</t>
  </si>
  <si>
    <t>FURNITURE AND FIXTURE</t>
  </si>
  <si>
    <t>CABINET</t>
  </si>
  <si>
    <t>GRAND-TOTAL</t>
  </si>
  <si>
    <r>
      <t>NOTE:</t>
    </r>
    <r>
      <rPr>
        <sz val="10"/>
        <color indexed="8"/>
        <rFont val="Verdana"/>
        <family val="2"/>
      </rPr>
      <t xml:space="preserve">      Technical Specifications for each Item/Project being proposed shall be submitted as part of the PPMP</t>
    </r>
  </si>
  <si>
    <t>Prepared By:                                                                                                                                                                                 Submitted By:</t>
  </si>
  <si>
    <t>LOVELA R. SAGARAL</t>
  </si>
  <si>
    <t>VIRGINIA L. PULIDO, CPA</t>
  </si>
  <si>
    <t>RMO II</t>
  </si>
  <si>
    <t>Municipal Accountant</t>
  </si>
  <si>
    <t>ANNUAL PROCUREMENT  PLAN (APP)</t>
  </si>
  <si>
    <t>REPUBLIC OF THE PHILIPPINES</t>
  </si>
  <si>
    <t>PROVINCE OF AGUSAN DEL SUR</t>
  </si>
  <si>
    <t>END-USER/UNIT:</t>
  </si>
  <si>
    <t>Administrative</t>
  </si>
  <si>
    <t>Fund Code:</t>
  </si>
  <si>
    <t>Projects, Program and Activities (PAPs)</t>
  </si>
  <si>
    <t>PREFERRED BRAND (if applicable)</t>
  </si>
  <si>
    <t>Sep</t>
  </si>
  <si>
    <t>Nov</t>
  </si>
  <si>
    <t>Office Supplies Expenses</t>
  </si>
  <si>
    <t>Paper, multicopy, 80mgsm, Legal (F4B)</t>
  </si>
  <si>
    <t>reams</t>
  </si>
  <si>
    <t>Public Bidding</t>
  </si>
  <si>
    <t>Paper, multicopy, 80mgsm, A4</t>
  </si>
  <si>
    <t>Universal Ink, Black</t>
  </si>
  <si>
    <t>liters</t>
  </si>
  <si>
    <t>Universal Ink, Cyan</t>
  </si>
  <si>
    <t>Universal Ink, Magenta</t>
  </si>
  <si>
    <t>Universal Ink, Yellow</t>
  </si>
  <si>
    <t>Tape Transparent, width 24mm</t>
  </si>
  <si>
    <t>rolls</t>
  </si>
  <si>
    <t>Masking Tape 2 inches</t>
  </si>
  <si>
    <t>Ball pen - blue 50's</t>
  </si>
  <si>
    <t>boxes</t>
  </si>
  <si>
    <t>Ball pen - black 50's</t>
  </si>
  <si>
    <t>Paper Clip, vinyl coated-jumbo</t>
  </si>
  <si>
    <t>Correction Tape</t>
  </si>
  <si>
    <t>pcs</t>
  </si>
  <si>
    <t>Air Freshener</t>
  </si>
  <si>
    <t>Packing Tape, big 2 inches</t>
  </si>
  <si>
    <t>Marker, permanent, black fine</t>
  </si>
  <si>
    <t>Kraft folder, legal</t>
  </si>
  <si>
    <t>Masking Tape, 3 inches</t>
  </si>
  <si>
    <t>Sign pen</t>
  </si>
  <si>
    <t>Stapler #35 with remover</t>
  </si>
  <si>
    <t>Stamp Pad, standard</t>
  </si>
  <si>
    <t>Brown envelope, Legal</t>
  </si>
  <si>
    <t>Brown Folder, Legal</t>
  </si>
  <si>
    <t>Recordbook 300 pages</t>
  </si>
  <si>
    <t>External Drive 1gb</t>
  </si>
  <si>
    <t>Marker, White Board-black</t>
  </si>
  <si>
    <t>White Board eraser</t>
  </si>
  <si>
    <t>Calculator</t>
  </si>
  <si>
    <t>Recordbook 200 pages</t>
  </si>
  <si>
    <t>Data File Box, w/ close end</t>
  </si>
  <si>
    <t>Data Folder, Taglia lock</t>
  </si>
  <si>
    <t>Paper Clip, vinyl palstic coat 48mm</t>
  </si>
  <si>
    <t>Glue 200 grams</t>
  </si>
  <si>
    <t>bottles</t>
  </si>
  <si>
    <t>Linen Paper A4 white</t>
  </si>
  <si>
    <t>packs</t>
  </si>
  <si>
    <t>Puncher Heavy Duty</t>
  </si>
  <si>
    <t>Staple Wire #35</t>
  </si>
  <si>
    <t>Pencil with eraser</t>
  </si>
  <si>
    <t>HB</t>
  </si>
  <si>
    <t>dozen</t>
  </si>
  <si>
    <t>Plastic Fastener</t>
  </si>
  <si>
    <t>Eraser for Pencil Rubber</t>
  </si>
  <si>
    <t xml:space="preserve">Rubber Band, 70mm </t>
  </si>
  <si>
    <t>Fujixerox Toner Docucentre S2011</t>
  </si>
  <si>
    <t>White Envelope, Legal</t>
  </si>
  <si>
    <t>Corkboard 60x90 mm</t>
  </si>
  <si>
    <t>Stamp Pad ink</t>
  </si>
  <si>
    <t>Notepad 3x5</t>
  </si>
  <si>
    <t>LED Bulb, 12 watts</t>
  </si>
  <si>
    <t>Rubbing Alcohol 70% Solution 500ml</t>
  </si>
  <si>
    <t>Mop head w/ handle</t>
  </si>
  <si>
    <t>Hardbroom (Tingting)</t>
  </si>
  <si>
    <t>Softbroom (Tampo)</t>
  </si>
  <si>
    <t>Pail (big)</t>
  </si>
  <si>
    <t>Garbage Bin (Basurahan)</t>
  </si>
  <si>
    <t>Receptable 3 inches</t>
  </si>
  <si>
    <t>Scrub brush</t>
  </si>
  <si>
    <t>Sticker Motorized Operator's Permit 3x4 inches</t>
  </si>
  <si>
    <t>Sticker Business Permit 0.75"x2"</t>
  </si>
  <si>
    <t>Raincoat</t>
  </si>
  <si>
    <t>Reflector for Traffic Enforcer</t>
  </si>
  <si>
    <t>Toilet Tissue Paper</t>
  </si>
  <si>
    <t>Toilet Bowl Cleaner</t>
  </si>
  <si>
    <t>Detergent Powder</t>
  </si>
  <si>
    <t>kilos</t>
  </si>
  <si>
    <t>Battery AA</t>
  </si>
  <si>
    <t xml:space="preserve">TOTAL </t>
  </si>
  <si>
    <t>NOTE:</t>
  </si>
  <si>
    <t>Technical Specification for each Item/Project being proposed shall be submitted as part of the PPMP.</t>
  </si>
  <si>
    <t xml:space="preserve">Prepared by: </t>
  </si>
  <si>
    <t>Submitted by:</t>
  </si>
  <si>
    <t>CELINE PAULA G. CALVEZ, RPh, MBA</t>
  </si>
  <si>
    <t>Municipal Administrator</t>
  </si>
  <si>
    <t>GSO</t>
  </si>
  <si>
    <t>COMMON OFFICE SUPPLIES</t>
  </si>
  <si>
    <t>Philippine Flag</t>
  </si>
  <si>
    <t>Curtains, Thick Cloth</t>
  </si>
  <si>
    <t>Sticker for Inventory</t>
  </si>
  <si>
    <t>Stock Card</t>
  </si>
  <si>
    <t>Data File Box w/ close ends</t>
  </si>
  <si>
    <t>Powdered Soap</t>
  </si>
  <si>
    <t>Tape Transparent, width 12mm</t>
  </si>
  <si>
    <t>Toilet Bowl Liquid Cleaner</t>
  </si>
  <si>
    <t>Chlorine</t>
  </si>
  <si>
    <t>Muriatic Acid</t>
  </si>
  <si>
    <t>Super White</t>
  </si>
  <si>
    <t>IMELDA E. BACLAYON</t>
  </si>
  <si>
    <t>Supply Officer II</t>
  </si>
  <si>
    <t>HRMO</t>
  </si>
  <si>
    <t>Air Freshener, aerosol, 280ml/150g min.</t>
  </si>
  <si>
    <t>cans</t>
  </si>
  <si>
    <t>Alcohol ethyl 68-70%, 500ml</t>
  </si>
  <si>
    <t>Correction Tape roller type</t>
  </si>
  <si>
    <t>Universal Ink Black 1000ml</t>
  </si>
  <si>
    <t>Universal Ink Cyan 1000ml</t>
  </si>
  <si>
    <t>Universal Ink Magenta 1000ml</t>
  </si>
  <si>
    <t>Universal Ink Yellow 1000ml</t>
  </si>
  <si>
    <t>Data Folder, made of chipboard, taglia duty</t>
  </si>
  <si>
    <t>Glue, all purpose 200 grams</t>
  </si>
  <si>
    <t>Pencil Lead w/ eraser, hardness: HB</t>
  </si>
  <si>
    <t>dozens</t>
  </si>
  <si>
    <t>Staple Wire 26/6</t>
  </si>
  <si>
    <t>Toilet Tissue Paper 2 ply sheets, 150 pulls</t>
  </si>
  <si>
    <t>Paper , multicopy, 80gsm, size: Legal</t>
  </si>
  <si>
    <t>Paper , multicopy, 80gsm, size: A4</t>
  </si>
  <si>
    <t>Sign Pen, Black, liquil/gel ink, 0.5mm</t>
  </si>
  <si>
    <t>Fastener, Plastic</t>
  </si>
  <si>
    <t>Envelope, Documentary, brown, legal</t>
  </si>
  <si>
    <t>Eraser, Plastic/Rubber, for pencil draft/writing</t>
  </si>
  <si>
    <t>Rubber Band, 70mm lay flat length (#18)</t>
  </si>
  <si>
    <t>Folder, legal Size documents</t>
  </si>
  <si>
    <t>ANNALIZA F. SAYCON, RN</t>
  </si>
  <si>
    <t>HRMO II</t>
  </si>
  <si>
    <t>Licensing Office</t>
  </si>
  <si>
    <t>Alcohol 70% 500ml</t>
  </si>
  <si>
    <t>Ballpen Black 50's</t>
  </si>
  <si>
    <t>Legal Size, 80 gsm, multicopy</t>
  </si>
  <si>
    <t>A4 Size, 80 gsm, multicopy</t>
  </si>
  <si>
    <t>Data Folder, Taglia Lock</t>
  </si>
  <si>
    <t>Paper Clips, vinyl plastic coat, 48mm</t>
  </si>
  <si>
    <t>Toilet Tissue Paperr</t>
  </si>
  <si>
    <t>Universal Ink Black (1000ml)</t>
  </si>
  <si>
    <t>Universal Ink Cyan (1000ml)</t>
  </si>
  <si>
    <t>Universal Ink Magenta (1000ml)</t>
  </si>
  <si>
    <t>Universal Ink Yellow (1000ml)</t>
  </si>
  <si>
    <t>Linen Paper A4 White</t>
  </si>
  <si>
    <t>Sign Pen</t>
  </si>
  <si>
    <t>Masking Tape 2"</t>
  </si>
  <si>
    <t>Logbook 500 pages</t>
  </si>
  <si>
    <t xml:space="preserve">Detergent Powder </t>
  </si>
  <si>
    <t>CAPITAL OUTLAY</t>
  </si>
  <si>
    <t>Window Type Aircon, 2HP</t>
  </si>
  <si>
    <t>Powered Portable Sound System</t>
  </si>
  <si>
    <t>Gas Stove Burner</t>
  </si>
  <si>
    <t>DLP Projector (Contrast Ratio: 10,000:1
Aspect Ratio: 16:10 (Native), 4:3 (Compatible), Aspect Ratio: 16:9 (Compatible)
Throw Ratio: 1676.40 mm@2000 mm
Lamp Life: 20000 Hour (Normal Mode); 30000 Hour (Economy Mode)
Brightness: Up to 1000 lm
Resolution: WXGA (1280 x 800))</t>
  </si>
  <si>
    <t>Paper Shredder Machine</t>
  </si>
  <si>
    <r>
      <t xml:space="preserve">Desktop Computer </t>
    </r>
    <r>
      <rPr>
        <sz val="8"/>
        <rFont val="Verdana"/>
        <family val="2"/>
      </rPr>
      <t>(Processor:2.5GHz, HDD:1TB,              RAM:4GB, w/ Video Graphics)</t>
    </r>
  </si>
  <si>
    <t>set</t>
  </si>
  <si>
    <r>
      <t xml:space="preserve">Laptop </t>
    </r>
    <r>
      <rPr>
        <sz val="8"/>
        <rFont val="Verdana"/>
        <family val="2"/>
      </rPr>
      <t>(Processor:2.5GHz, HDD:1TB, RAM:4GB, w/ Video Graphics)</t>
    </r>
  </si>
  <si>
    <t>Asus</t>
  </si>
  <si>
    <r>
      <rPr>
        <b/>
        <sz val="8"/>
        <rFont val="Verdana"/>
        <family val="2"/>
      </rPr>
      <t>Printer</t>
    </r>
    <r>
      <rPr>
        <sz val="8"/>
        <rFont val="Verdana"/>
        <family val="2"/>
      </rPr>
      <t xml:space="preserve"> (Print, Scan and Photocopy)</t>
    </r>
  </si>
  <si>
    <t>Document Scanner</t>
  </si>
  <si>
    <r>
      <t>END-USER/UNIT</t>
    </r>
    <r>
      <rPr>
        <b/>
        <sz val="8"/>
        <color theme="1"/>
        <rFont val="Verdana"/>
        <family val="2"/>
      </rPr>
      <t xml:space="preserve">: </t>
    </r>
  </si>
  <si>
    <t>NOTE PAD, stick on, 50mm x 76mm (2" x 3") min</t>
  </si>
  <si>
    <t>pad</t>
  </si>
  <si>
    <t>NOTE PAD, stick on, 76mm x 100mm (3" x 4") min</t>
  </si>
  <si>
    <t>CARTOLINA, assorted colors</t>
  </si>
  <si>
    <t>BATTERY, dry cell, AA, 2 pieces per blister pack</t>
  </si>
  <si>
    <t xml:space="preserve">pack </t>
  </si>
  <si>
    <t>BATTERY, dry cell, AAA, 2 pieces per blister pack</t>
  </si>
  <si>
    <t>BATTERY, dry cell, D, 1.5 volts, alkaline</t>
  </si>
  <si>
    <t>RECORD BOOK, 500 PAGES, size: 214mm x 278mm min</t>
  </si>
  <si>
    <t>book</t>
  </si>
  <si>
    <t>TOILET TISSUE PAPER 2-plys sheets, 150 pulls</t>
  </si>
  <si>
    <t>Ligth Bulb, LED, 7 watts 1 pc in individual box</t>
  </si>
  <si>
    <t>MOPHANDLE, heavy duty, aluminum, screw type</t>
  </si>
  <si>
    <t>STAPLE WIRE, STANDARD, (26/6)</t>
  </si>
  <si>
    <t>TAPE, MASKING, width: 24mm (±1mm)</t>
  </si>
  <si>
    <t>TAPE, PACKAGING, width: 48mm (±1mm)</t>
  </si>
  <si>
    <t>AIR FRESHENER, aerosol, 280ml/150g min</t>
  </si>
  <si>
    <t>can</t>
  </si>
  <si>
    <t>BROOM, STICK (TING-TING), usable length: 760mm min</t>
  </si>
  <si>
    <t>RULER, plastic, 450mm (18"), width: 38mm min</t>
  </si>
  <si>
    <t>RAGS, all cotton, 32 pieces per kilogram min</t>
  </si>
  <si>
    <t>Desktop Computer, branded</t>
  </si>
  <si>
    <t>Laptop Computer, branded</t>
  </si>
  <si>
    <t>31</t>
  </si>
  <si>
    <t>DATA FILE BOX, made of chipboard, with closed ends</t>
  </si>
  <si>
    <t>32</t>
  </si>
  <si>
    <t>33</t>
  </si>
  <si>
    <t>ENVELOPE, MAILING,white, 80gsm (-5%)</t>
  </si>
  <si>
    <t>34</t>
  </si>
  <si>
    <t>ERASER, FELT, for blackboard/whiteboard</t>
  </si>
  <si>
    <t>35</t>
  </si>
  <si>
    <t>FASTENER, METAL, 70mm between prongs</t>
  </si>
  <si>
    <t>36</t>
  </si>
  <si>
    <t>FOLDER, FANCY, for legal size documents</t>
  </si>
  <si>
    <t>37</t>
  </si>
  <si>
    <t>MARKER, PERMANENT, bullet type, black</t>
  </si>
  <si>
    <t>38</t>
  </si>
  <si>
    <t>PAPER CLIP, vinyl/plastic coat, length: 32mm min</t>
  </si>
  <si>
    <t>39</t>
  </si>
  <si>
    <t>40</t>
  </si>
  <si>
    <t>PENCIL, lead, w/ eraser, wood cased, hardness: HB</t>
  </si>
  <si>
    <t>41</t>
  </si>
  <si>
    <t>42</t>
  </si>
  <si>
    <t>43</t>
  </si>
  <si>
    <t>STAMP PAD, FELT, bed dimension: 60mm x 100mm min</t>
  </si>
  <si>
    <t>44</t>
  </si>
  <si>
    <t>CUTTER BLADE, for heavy duty cutter</t>
  </si>
  <si>
    <t>45</t>
  </si>
  <si>
    <t>CUTTER KNIFE, for general purpose</t>
  </si>
  <si>
    <t>46</t>
  </si>
  <si>
    <t>47</t>
  </si>
  <si>
    <t>SCISSORS, symmetrical, blade length: 65mm min</t>
  </si>
  <si>
    <t>pair</t>
  </si>
  <si>
    <t>48</t>
  </si>
  <si>
    <t>ERASER, PLASTIC/RUBBER, for pencil draft/writing</t>
  </si>
  <si>
    <t>49</t>
  </si>
  <si>
    <t>50</t>
  </si>
  <si>
    <t>51</t>
  </si>
  <si>
    <t>SIGN PEN, RED, liquid/gel ink, 0.5mm needle tip</t>
  </si>
  <si>
    <t>52</t>
  </si>
  <si>
    <t>DIGITAL VOICE RECORDER, memory: 4GB (expandable)</t>
  </si>
  <si>
    <t>53</t>
  </si>
  <si>
    <t>White Board</t>
  </si>
  <si>
    <t>54</t>
  </si>
  <si>
    <t>DETERGENT POWDER, all purpose, 1kg</t>
  </si>
  <si>
    <t>55</t>
  </si>
  <si>
    <t>56</t>
  </si>
  <si>
    <t>UNINTERRUPTIBLE POWER SUPPLY (UPS)</t>
  </si>
  <si>
    <t>57</t>
  </si>
  <si>
    <t>58</t>
  </si>
  <si>
    <t>PVC COVER LONG</t>
  </si>
  <si>
    <r>
      <t>NOTE:</t>
    </r>
    <r>
      <rPr>
        <sz val="10"/>
        <color theme="1"/>
        <rFont val="Verdana"/>
        <family val="2"/>
      </rPr>
      <t xml:space="preserve">      Technical Specifications for each Item/Project being proposed shall be submitted as part of the PPMP</t>
    </r>
  </si>
  <si>
    <t>PORFERIO P. SALUBRE, JR.</t>
  </si>
  <si>
    <t>ANASTACIO C. BURDEOS, JR.</t>
  </si>
  <si>
    <t>ADMIN OFFICER I</t>
  </si>
  <si>
    <t>MPDC</t>
  </si>
  <si>
    <t>2020 PROJECT PROCUREMENT MANAGEMENT PLAN (PPMP)</t>
  </si>
  <si>
    <t>Executive</t>
  </si>
  <si>
    <t>Charged to:</t>
  </si>
  <si>
    <t>Non-0ffice (Peace and Order Funds)</t>
  </si>
  <si>
    <t>Provision of Support Barangay Tanods</t>
  </si>
  <si>
    <t>Budget (2,000,000)</t>
  </si>
  <si>
    <t>Food Supplies</t>
  </si>
  <si>
    <t>Rice</t>
  </si>
  <si>
    <t>sacks</t>
  </si>
  <si>
    <t>400 grams Elbow Macaroni Pasta</t>
  </si>
  <si>
    <t>All Purpose Cream (250 ml)</t>
  </si>
  <si>
    <t>Real Mayonaise (470 ml)</t>
  </si>
  <si>
    <t>Today's Fruit Cocktail 836 grams</t>
  </si>
  <si>
    <t>Condensada 300ml</t>
  </si>
  <si>
    <t>Cheese 165 grams</t>
  </si>
  <si>
    <t>pcs.</t>
  </si>
  <si>
    <t>Spaghetti Pasta 900 grams</t>
  </si>
  <si>
    <t>Spaghetti Meat Sauce 250 grams</t>
  </si>
  <si>
    <t>Spaghetti Sauce 250 grams</t>
  </si>
  <si>
    <t>RUBIE B. TURTUR</t>
  </si>
  <si>
    <t>PS I</t>
  </si>
  <si>
    <t>Provision of Basic Gadgets for the Barangay Tanod</t>
  </si>
  <si>
    <t>Budget (1,000,000)</t>
  </si>
  <si>
    <t>Sweatshirt w/ Print</t>
  </si>
  <si>
    <t>Reflectorized Vest w/ Print</t>
  </si>
  <si>
    <t>Flashlights</t>
  </si>
  <si>
    <t>Boots</t>
  </si>
  <si>
    <t>Reflectorized Raincoat</t>
  </si>
  <si>
    <t>Pants</t>
  </si>
  <si>
    <t>Megaphone</t>
  </si>
  <si>
    <t>units</t>
  </si>
  <si>
    <t>Cap with Print</t>
  </si>
  <si>
    <t>Purchase of Communication Equipment</t>
  </si>
  <si>
    <t>Budget (500,000)</t>
  </si>
  <si>
    <t>Digital Radio</t>
  </si>
  <si>
    <t>Bridge System</t>
  </si>
  <si>
    <t>Radio Antenna</t>
  </si>
  <si>
    <t>Provision of Support to Civilian Auxiliary Army Group</t>
  </si>
  <si>
    <t>Budget (1,500,000)</t>
  </si>
  <si>
    <t>Fish</t>
  </si>
  <si>
    <t>kls</t>
  </si>
  <si>
    <t>Egg</t>
  </si>
  <si>
    <t>trays</t>
  </si>
  <si>
    <t>Hot dog</t>
  </si>
  <si>
    <t>Meat Loaf</t>
  </si>
  <si>
    <t>Ham</t>
  </si>
  <si>
    <t>Corned Beef</t>
  </si>
  <si>
    <t>cases</t>
  </si>
  <si>
    <t>Beef loaf</t>
  </si>
  <si>
    <t>Sardines</t>
  </si>
  <si>
    <t>Instant Noodles</t>
  </si>
  <si>
    <t>Canned Tuna</t>
  </si>
  <si>
    <t>Black Coffee 2g</t>
  </si>
  <si>
    <t>Brown Sugar</t>
  </si>
  <si>
    <t>Pancit Canton</t>
  </si>
  <si>
    <t>3 in 1 Coffee</t>
  </si>
  <si>
    <t>Cracker Biscuits</t>
  </si>
  <si>
    <t>Coffee Creamer</t>
  </si>
  <si>
    <t>Oil</t>
  </si>
  <si>
    <t>gals.</t>
  </si>
  <si>
    <t>Soy Sauce</t>
  </si>
  <si>
    <t>Vinegar</t>
  </si>
  <si>
    <t>Seasoning Mix</t>
  </si>
  <si>
    <t>Iodized Salt</t>
  </si>
  <si>
    <t>Ketchup</t>
  </si>
  <si>
    <t>Sotanghon</t>
  </si>
  <si>
    <t>Alamang</t>
  </si>
  <si>
    <t>Other Operating Expenses</t>
  </si>
  <si>
    <t>Institutionalization of Community Support Program</t>
  </si>
  <si>
    <t>Budget (300,000)</t>
  </si>
  <si>
    <t>Catering for Conducting Community Support Program</t>
  </si>
  <si>
    <t>J.O.</t>
  </si>
  <si>
    <t>Hardware Materials (120,000)</t>
  </si>
  <si>
    <t>Galvanized Iron</t>
  </si>
  <si>
    <t>sheet</t>
  </si>
  <si>
    <t>CRB 10mm</t>
  </si>
  <si>
    <t>Nail 2"</t>
  </si>
  <si>
    <t>kl.</t>
  </si>
  <si>
    <t>Nail 3"</t>
  </si>
  <si>
    <t>Nail 4"</t>
  </si>
  <si>
    <t>Cement</t>
  </si>
  <si>
    <t>bag</t>
  </si>
  <si>
    <t>Toilet Bowl</t>
  </si>
  <si>
    <t>Amakan</t>
  </si>
  <si>
    <t>Plywood</t>
  </si>
  <si>
    <t>Tie Wire</t>
  </si>
  <si>
    <t>Umbrella Nail</t>
  </si>
  <si>
    <t>Food Supplies (80,000)</t>
  </si>
  <si>
    <t>Strengthening of Barangay Intelligence Network (BIN's)</t>
  </si>
  <si>
    <t>Budget (150,000)</t>
  </si>
  <si>
    <t>Fuel, Oil, &amp; Lubricants (30,000)</t>
  </si>
  <si>
    <t>Diesel</t>
  </si>
  <si>
    <t>Telephone Expenses (20,000)</t>
  </si>
  <si>
    <t>Mobile Load Cell Cards</t>
  </si>
  <si>
    <t>Food Expenses (100,000)</t>
  </si>
  <si>
    <t>doz</t>
  </si>
  <si>
    <t>Maintenance of Integrated Territorial Defense with Detachment Installed and Manned by AFP/CAFGU</t>
  </si>
  <si>
    <t>Budget (600,000)</t>
  </si>
  <si>
    <t>Hardware Materials (275,000)</t>
  </si>
  <si>
    <t>Bags</t>
  </si>
  <si>
    <t>Barbwire</t>
  </si>
  <si>
    <t>Roll</t>
  </si>
  <si>
    <t>LED Light</t>
  </si>
  <si>
    <t>Pcs</t>
  </si>
  <si>
    <t>Thhn Wire  2.0mm</t>
  </si>
  <si>
    <t>Box</t>
  </si>
  <si>
    <t>Flat Cord # 18</t>
  </si>
  <si>
    <t xml:space="preserve">Nail 2" </t>
  </si>
  <si>
    <t>Kl.</t>
  </si>
  <si>
    <t xml:space="preserve">Nail 3" </t>
  </si>
  <si>
    <t xml:space="preserve">Nail 1" </t>
  </si>
  <si>
    <t xml:space="preserve">G.I Sheet 12' </t>
  </si>
  <si>
    <t>Sheet</t>
  </si>
  <si>
    <t>Paint Enamel White</t>
  </si>
  <si>
    <t>Gal</t>
  </si>
  <si>
    <t>Paint Enamel Green</t>
  </si>
  <si>
    <t>Paint Enamel Black</t>
  </si>
  <si>
    <t>Laminated Sack</t>
  </si>
  <si>
    <t>meters</t>
  </si>
  <si>
    <t>Umbrela Nail</t>
  </si>
  <si>
    <t>Receptacle</t>
  </si>
  <si>
    <t>G.I Pipe 2"</t>
  </si>
  <si>
    <t>Plain Sheet</t>
  </si>
  <si>
    <t>Food Supplies (175,000)</t>
  </si>
  <si>
    <t>Beef Loaf</t>
  </si>
  <si>
    <t>3 in 1  Coffee</t>
  </si>
  <si>
    <t>Spare Parts (150,000)</t>
  </si>
  <si>
    <t xml:space="preserve">Tire </t>
  </si>
  <si>
    <t>sets</t>
  </si>
  <si>
    <t>Fuel Filter</t>
  </si>
  <si>
    <t>Oil Filter</t>
  </si>
  <si>
    <t>Tools</t>
  </si>
  <si>
    <t>KM 450 Body repair</t>
  </si>
  <si>
    <t>j.o</t>
  </si>
  <si>
    <t>Conduct Security/Patrol and Combat Operation</t>
  </si>
  <si>
    <t>Fuel. Oil, &amp; Lubricants (200,000)</t>
  </si>
  <si>
    <t>Hardware Materials (50,000)</t>
  </si>
  <si>
    <t>bags</t>
  </si>
  <si>
    <t>Hallow Block</t>
  </si>
  <si>
    <t xml:space="preserve">Tie Wire </t>
  </si>
  <si>
    <t>kl</t>
  </si>
  <si>
    <t>LED Lights</t>
  </si>
  <si>
    <t>Food Supplies (200,000)</t>
  </si>
  <si>
    <t>Spare Parts (50,000)</t>
  </si>
  <si>
    <t>Tire</t>
  </si>
  <si>
    <t>GOVERNMENT PROCUREMENT POLICY BOARD-TECHNICAL SUPPORT OFFICE</t>
  </si>
  <si>
    <t>Unit 2506, Raffles Corporate Center, F. Ortigas Jr. Road, Ortigas Center, Pasig City</t>
  </si>
  <si>
    <t>Conduct Brgy. Visitation and Dialogue to Conflict Affected Areas</t>
  </si>
  <si>
    <t>Budget (50,000)</t>
  </si>
  <si>
    <t xml:space="preserve">Food Supplies </t>
  </si>
  <si>
    <t>Conduct School Peace and Development Program</t>
  </si>
  <si>
    <t>Budget (100,000)</t>
  </si>
  <si>
    <t>Catering for YLS (Youth Leader Summit)</t>
  </si>
  <si>
    <t>Job Order</t>
  </si>
  <si>
    <t>PHYSICAL AND FINANCIAL PLAN</t>
  </si>
  <si>
    <t>Appropriation Ordinance No.  04-2019</t>
  </si>
  <si>
    <t>CY 2020</t>
  </si>
  <si>
    <t xml:space="preserve">Office :    </t>
  </si>
  <si>
    <t>EXECUTIVE</t>
  </si>
  <si>
    <t>Project/Program/ Activities</t>
  </si>
  <si>
    <t>LPOPS-Provision Support to Barangay Tanods</t>
  </si>
  <si>
    <t xml:space="preserve">Approved Budget Appropriation: </t>
  </si>
  <si>
    <t xml:space="preserve">Program, Activities &amp; Project (PAPs) </t>
  </si>
  <si>
    <t>Expected Outcome</t>
  </si>
  <si>
    <t>QUARTERLY/MONTHLY PHYSICAL TARGETS</t>
  </si>
  <si>
    <t>1st Quarter of 2020</t>
  </si>
  <si>
    <t>2nd Quarter of 2020</t>
  </si>
  <si>
    <t>3rd Quarter of 2020</t>
  </si>
  <si>
    <t>4th Quarter of 2020</t>
  </si>
  <si>
    <t>Physical Target</t>
  </si>
  <si>
    <t>Budget (Php)</t>
  </si>
  <si>
    <t>Food Supplies Expenses</t>
  </si>
  <si>
    <t>Purchase of Food Supplies</t>
  </si>
  <si>
    <t>Prepared by:</t>
  </si>
  <si>
    <t>Noted by:</t>
  </si>
  <si>
    <t>Approved by:</t>
  </si>
  <si>
    <t>JERRYMIE J. LUYAHAN</t>
  </si>
  <si>
    <t>MARIGYL B. MARTE</t>
  </si>
  <si>
    <t>PS II</t>
  </si>
  <si>
    <t>Municipal Budget Officer</t>
  </si>
  <si>
    <t>Date:</t>
  </si>
  <si>
    <t>AFP</t>
  </si>
  <si>
    <t xml:space="preserve">LPOPS-Institutionalization of Community Support Program </t>
  </si>
  <si>
    <t>Other General Services</t>
  </si>
  <si>
    <t>No. of barangay conducted CSP and No. of barangays decleared insurgency free</t>
  </si>
  <si>
    <t>Catering Services for Conducting Community Support</t>
  </si>
  <si>
    <t>Other Supplies and Materials</t>
  </si>
  <si>
    <t>Purchase of Hardware Materials</t>
  </si>
  <si>
    <t>Purchase of other operating supplies and materials</t>
  </si>
  <si>
    <t>LPOPS-Strengthening of Barangay Intelligence Network (BINs)</t>
  </si>
  <si>
    <t>Fuel, Oil and Lubricants Expenses</t>
  </si>
  <si>
    <t>Maintain Information net, Conduct Intelligence Fusion conferences, Conduct security survey and inspection and conduct of information net conferences</t>
  </si>
  <si>
    <t>Purchase of 159 liters diesel</t>
  </si>
  <si>
    <t>Purchase of 160 liters diesel</t>
  </si>
  <si>
    <t>Telephone Expenses</t>
  </si>
  <si>
    <t>Purchase of Mobile Cell Cards</t>
  </si>
  <si>
    <t>LPOPS-Provision of Basic Gadgets for the Barangay Tanod</t>
  </si>
  <si>
    <t>Other Supplies and Materials Expenses</t>
  </si>
  <si>
    <t>Basic gadget provided</t>
  </si>
  <si>
    <t>Purchase of Basic Gadget Supplies</t>
  </si>
  <si>
    <t>Information and Communication Technology Equipment</t>
  </si>
  <si>
    <t>Communications Equipment Provided</t>
  </si>
  <si>
    <t>LPOPS-Provision of Support to Civilian Auxiliary Army Group</t>
  </si>
  <si>
    <t>Subsistence allowance provided</t>
  </si>
  <si>
    <t>Purchase of other operating expenses</t>
  </si>
  <si>
    <t>Others Supplies and Materials</t>
  </si>
  <si>
    <t>Maintenance of Patrol Base and KM450</t>
  </si>
  <si>
    <t>Repair and Maintance- Transportation Equipment</t>
  </si>
  <si>
    <t>Purchase of Spare Parts</t>
  </si>
  <si>
    <t>LPOPS-Conduct Security/Patrol and Combat Operation</t>
  </si>
  <si>
    <t>No. of checkpoints and combat operations conducted</t>
  </si>
  <si>
    <t>Purchase of 1063 liters diesel</t>
  </si>
  <si>
    <t>Purchase of 1064 liters diesel</t>
  </si>
  <si>
    <t>Repair and Maintenance- Transportation Equipment</t>
  </si>
  <si>
    <t>LPOPS-Conduct School Peace and Development Program</t>
  </si>
  <si>
    <t>Training &amp; Seminar Expenses</t>
  </si>
  <si>
    <t>Youth Leader Summit Conducted</t>
  </si>
  <si>
    <t>1 J.O Catering Services for Conducting YLS (Youth Leader Summit)</t>
  </si>
  <si>
    <t>LPOPS-Conduct Brgy. Visitation and Dialogue to Conflict Affected Areas</t>
  </si>
  <si>
    <t>No. of visitation to affected areas</t>
  </si>
  <si>
    <r>
      <t>END-USER/UNIT</t>
    </r>
    <r>
      <rPr>
        <b/>
        <sz val="11"/>
        <color theme="1"/>
        <rFont val="Verdana"/>
        <family val="2"/>
      </rPr>
      <t xml:space="preserve">: </t>
    </r>
  </si>
  <si>
    <t>MDRRMO</t>
  </si>
  <si>
    <t>Charged to</t>
  </si>
  <si>
    <t>5 % MUNICIPAL DISASTER RISK REDUCTION MANAGEMENT FUND (MDRRMF) 2020</t>
  </si>
  <si>
    <t>Mode of Procure-ment</t>
  </si>
  <si>
    <t>A. Prevention and Mitigation</t>
  </si>
  <si>
    <t>1. Updating, Monitoring, Evaluation, and Review of LDRRM PLANs</t>
  </si>
  <si>
    <t xml:space="preserve">     a. Updated, Monitored, Reviewed LDRRM Plan and LDRRMF for 2 days</t>
  </si>
  <si>
    <t xml:space="preserve">Catering Services </t>
  </si>
  <si>
    <t>svp</t>
  </si>
  <si>
    <t xml:space="preserve">     b. Updated, Monitored, Reviewed Contingency Plan and Communication Plan for 2 days</t>
  </si>
  <si>
    <t>2. Purchaseof 1 unit Elf Truck</t>
  </si>
  <si>
    <t>1 unit</t>
  </si>
  <si>
    <t>3. Purchase of 6 Units of Grass Cutter</t>
  </si>
  <si>
    <t>6 Units</t>
  </si>
  <si>
    <t>4. Construction of Vermi House</t>
  </si>
  <si>
    <t>4 units</t>
  </si>
  <si>
    <t>5. Ressetlement for Internally Displace Families Survey</t>
  </si>
  <si>
    <t>Subdivision Survey and Approval of Relocation Site</t>
  </si>
  <si>
    <t>B. Preparedness</t>
  </si>
  <si>
    <t>1. Capability Building: Trainings, Seminars, Drills, Simulation and Other Related DRRM activities</t>
  </si>
  <si>
    <t xml:space="preserve">     a. Camp Coordination and Camp Management Training for 3 days              </t>
  </si>
  <si>
    <t>bidding</t>
  </si>
  <si>
    <t xml:space="preserve">     b. Community Emergency Response and Rescue Team Training for 5 Days</t>
  </si>
  <si>
    <t xml:space="preserve">     c. National Simultaneous Earthquake Drill (NSED)</t>
  </si>
  <si>
    <t xml:space="preserve">     d. DRRM Preparedness Training Seminar</t>
  </si>
  <si>
    <t xml:space="preserve">     e. Skill Enhancement of Responder for 3 days</t>
  </si>
  <si>
    <t xml:space="preserve">     f. Rapid Assesment and Needs Analysis Training for 2 Days</t>
  </si>
  <si>
    <t xml:space="preserve">     g. National Disaster Resilience Month (NDRM)</t>
  </si>
  <si>
    <t xml:space="preserve">     h. Year End Assesment of Responder for 3 days</t>
  </si>
  <si>
    <t xml:space="preserve">      i. Fire Safety Training/Seminar for 3 days</t>
  </si>
  <si>
    <t xml:space="preserve">      j. Basic Life Support for 3 days</t>
  </si>
  <si>
    <t>108, 000</t>
  </si>
  <si>
    <t>B. Preparedness (continuation)</t>
  </si>
  <si>
    <t>2. MDRRMC/Committee Meetings</t>
  </si>
  <si>
    <t xml:space="preserve">     a. MDRRMC/Committee Meetings</t>
  </si>
  <si>
    <t>3. Purchase of 1 unit Rescue Vehicle with Complete Accessories</t>
  </si>
  <si>
    <t xml:space="preserve">         L300 Cab and Chasis Euro 4</t>
  </si>
  <si>
    <t xml:space="preserve">         2.2L Diesel</t>
  </si>
  <si>
    <t xml:space="preserve">         5 Speed Manual</t>
  </si>
  <si>
    <t xml:space="preserve">         Gear Type (Steering) </t>
  </si>
  <si>
    <t xml:space="preserve">         Ambulance Package </t>
  </si>
  <si>
    <t xml:space="preserve">         LTO Registration</t>
  </si>
  <si>
    <t xml:space="preserve">         Comprehensive Insurance</t>
  </si>
  <si>
    <t>4. Purchase of Disaster Response and Rescue Equipments/Facilities</t>
  </si>
  <si>
    <t xml:space="preserve">    a. 1 Unit Big Chainsaw</t>
  </si>
  <si>
    <t xml:space="preserve">    b. 1 Unit small Chainsaw</t>
  </si>
  <si>
    <t xml:space="preserve">    c. 1 Unit Siren</t>
  </si>
  <si>
    <t xml:space="preserve">        Heavy duty</t>
  </si>
  <si>
    <t xml:space="preserve">        with bracket</t>
  </si>
  <si>
    <t xml:space="preserve">        with Public Address</t>
  </si>
  <si>
    <t xml:space="preserve">    d. 4 Units Tent</t>
  </si>
  <si>
    <t xml:space="preserve">    e. 2 Units Plastic Boat Motor Engine (8hp)</t>
  </si>
  <si>
    <t xml:space="preserve">     f. Metal Cutter</t>
  </si>
  <si>
    <t>4. Purchase of Medical Supplies</t>
  </si>
  <si>
    <t xml:space="preserve">             Medical Plaster    </t>
  </si>
  <si>
    <t xml:space="preserve">             Betadine   (Gal)</t>
  </si>
  <si>
    <t xml:space="preserve">             Elastic Bandage     (5 bx  4" and 5 bx 2")</t>
  </si>
  <si>
    <t xml:space="preserve">             Gauze Pad     (5 bx 4" and 5 bx 2")</t>
  </si>
  <si>
    <t xml:space="preserve">             Hospital Gauze</t>
  </si>
  <si>
    <t xml:space="preserve">            Triangle Bandage  (pcs)</t>
  </si>
  <si>
    <t xml:space="preserve">            Non- Sterile Gloves    (bxs)</t>
  </si>
  <si>
    <t xml:space="preserve">             Surgical Mask</t>
  </si>
  <si>
    <t xml:space="preserve">             Spirit of Ammonia</t>
  </si>
  <si>
    <t xml:space="preserve">             Alcohol 70%</t>
  </si>
  <si>
    <t xml:space="preserve">             Lysol Spray</t>
  </si>
  <si>
    <t xml:space="preserve">             Lysol (Gal.)</t>
  </si>
  <si>
    <t xml:space="preserve">            Trauma Bag</t>
  </si>
  <si>
    <t>5. Rescue Supplies and Inventories</t>
  </si>
  <si>
    <t xml:space="preserve">          Personal Protective Gear:</t>
  </si>
  <si>
    <t xml:space="preserve">                 15 sets of PPG (Upper and Lower)</t>
  </si>
  <si>
    <t xml:space="preserve">                 15 Pairs of Tactical Shoes</t>
  </si>
  <si>
    <t xml:space="preserve">          Splint</t>
  </si>
  <si>
    <t xml:space="preserve">          Head Lamp (Heavy duty)</t>
  </si>
  <si>
    <t xml:space="preserve">          Search Light</t>
  </si>
  <si>
    <t xml:space="preserve">          Rubberized Rope</t>
  </si>
  <si>
    <t xml:space="preserve">          Mega Phone</t>
  </si>
  <si>
    <t xml:space="preserve">          Whistle</t>
  </si>
  <si>
    <t xml:space="preserve">          Jungle Bolo</t>
  </si>
  <si>
    <t xml:space="preserve">          Ladder</t>
  </si>
  <si>
    <t xml:space="preserve">           Ringbouy</t>
  </si>
  <si>
    <t xml:space="preserve">          Stretcher </t>
  </si>
  <si>
    <t xml:space="preserve">          Rain Coat</t>
  </si>
  <si>
    <t xml:space="preserve">         Oxygen tank (small)</t>
  </si>
  <si>
    <t xml:space="preserve">       Life Vest</t>
  </si>
  <si>
    <t>6. Stock Piling</t>
  </si>
  <si>
    <t xml:space="preserve">        a. Food Item:</t>
  </si>
  <si>
    <t xml:space="preserve">            RICE (TONNER)</t>
  </si>
  <si>
    <t>98scks</t>
  </si>
  <si>
    <t xml:space="preserve">            SARDINES 100g</t>
  </si>
  <si>
    <t>34cs</t>
  </si>
  <si>
    <t xml:space="preserve">            NESCAFE 3 in 1</t>
  </si>
  <si>
    <t>2560pc</t>
  </si>
  <si>
    <t xml:space="preserve">            MILO </t>
  </si>
  <si>
    <t>2560pck</t>
  </si>
  <si>
    <t xml:space="preserve">            CORNED BEEF 100g</t>
  </si>
  <si>
    <t>33cs</t>
  </si>
  <si>
    <t xml:space="preserve">            Cellophane ( Large )</t>
  </si>
  <si>
    <t>1200 pcs.</t>
  </si>
  <si>
    <t xml:space="preserve">        b. Non-Food Item:</t>
  </si>
  <si>
    <t xml:space="preserve">            Tissue</t>
  </si>
  <si>
    <t>200pcs</t>
  </si>
  <si>
    <t xml:space="preserve">            Alcohol (60 ml )</t>
  </si>
  <si>
    <t xml:space="preserve">            Tooth Brush</t>
  </si>
  <si>
    <t>1000pcs</t>
  </si>
  <si>
    <t xml:space="preserve">            Tooth Paste</t>
  </si>
  <si>
    <t>400pcs</t>
  </si>
  <si>
    <t xml:space="preserve">            Sanitary Pad</t>
  </si>
  <si>
    <t>600pcs</t>
  </si>
  <si>
    <t xml:space="preserve">            Bath Soap</t>
  </si>
  <si>
    <t xml:space="preserve">            Shampoo</t>
  </si>
  <si>
    <t xml:space="preserve">            Detergent Bar</t>
  </si>
  <si>
    <t>200bars</t>
  </si>
  <si>
    <t xml:space="preserve">            Underwear</t>
  </si>
  <si>
    <t>2000pcs</t>
  </si>
  <si>
    <t xml:space="preserve">            Sealable Cellophane</t>
  </si>
  <si>
    <t>7. Repair and Maintenance</t>
  </si>
  <si>
    <t>8. Fuel and Oil</t>
  </si>
  <si>
    <t>9. Activation of MDRRMC and ICS</t>
  </si>
  <si>
    <t>10. Deployment of RDANA/PDRA/CORE TEAM/ SAR TEAM</t>
  </si>
  <si>
    <t>C. REHABILITATION AND RECOVERY</t>
  </si>
  <si>
    <t>1. Flood and Landslide Control System                                                                              (Repair of Roads, Bridges and other Infrastructure)</t>
  </si>
  <si>
    <t>D. RESPONSE</t>
  </si>
  <si>
    <t>1. ACTIVATION OF MDRRMC/ICS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</si>
  <si>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</si>
  <si>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DEPLOYMENT OF RDANA TEAM</t>
  </si>
  <si>
    <t>3. DEPLOYMENT OF SAR TEAM</t>
  </si>
  <si>
    <t>4. RELIEF ASSISTANCE TO DISASTER VICTIMS</t>
  </si>
  <si>
    <t>5. CASH ASSISTANCE DISASTER AFFECTED FAMILIES</t>
  </si>
  <si>
    <t>ERNALYN T. ADONA</t>
  </si>
  <si>
    <t>VIRGILIO D. DELA CRUZ</t>
  </si>
  <si>
    <t>Operation and Warning Officer</t>
  </si>
  <si>
    <t>Head, (name of end-user unit)</t>
  </si>
  <si>
    <t xml:space="preserve">    OFFICE OF THE MUNICIPAL MAYOR</t>
  </si>
  <si>
    <t>CHARGED TO - NON-OFFICE - SUPPORT TO COMMUNITY AND DEVELOPMENT</t>
  </si>
  <si>
    <t>Basketball Board Fiber Glass with Accessories</t>
  </si>
  <si>
    <t>shopping</t>
  </si>
  <si>
    <t>Jetmatic Pump</t>
  </si>
  <si>
    <t>Unit</t>
  </si>
  <si>
    <t>Plastic Chair</t>
  </si>
  <si>
    <t>pc.</t>
  </si>
  <si>
    <t>Paint</t>
  </si>
  <si>
    <t>20 gal.</t>
  </si>
  <si>
    <t>18 gal.</t>
  </si>
  <si>
    <t>School supplies  -  Ballpen</t>
  </si>
  <si>
    <t>150 pc.</t>
  </si>
  <si>
    <t xml:space="preserve">                               Pencil (Mongol)</t>
  </si>
  <si>
    <t xml:space="preserve">                               Intermediate Paper</t>
  </si>
  <si>
    <t>84 pad</t>
  </si>
  <si>
    <t>Rain Coat</t>
  </si>
  <si>
    <t>40 pc.</t>
  </si>
  <si>
    <t>Basketball   (21 set)</t>
  </si>
  <si>
    <t>21 set</t>
  </si>
  <si>
    <t>Volleyball (21 set)</t>
  </si>
  <si>
    <t>Nails</t>
  </si>
  <si>
    <t>15 kls.</t>
  </si>
  <si>
    <t>G.I. Pipe</t>
  </si>
  <si>
    <t>10 pc.</t>
  </si>
  <si>
    <t>G.I. Sheet Currogated</t>
  </si>
  <si>
    <t>20 pc.</t>
  </si>
  <si>
    <t xml:space="preserve">    </t>
  </si>
  <si>
    <r>
      <t>NOTE:</t>
    </r>
    <r>
      <rPr>
        <sz val="11"/>
        <color theme="1"/>
        <rFont val="Verdana"/>
        <family val="2"/>
      </rPr>
      <t xml:space="preserve">      Technical Specifications for each Item/Project being proposed shall be submitted as part of the PPMP</t>
    </r>
  </si>
  <si>
    <t xml:space="preserve">CELINE PAULA G. CALVEZ, RPh, MBA </t>
  </si>
  <si>
    <t>Submmited by:</t>
  </si>
  <si>
    <t>gal.</t>
  </si>
  <si>
    <t>kls.</t>
  </si>
  <si>
    <t xml:space="preserve">   OFFICE OF THE MUNICIPAL VICE MAYOR</t>
  </si>
  <si>
    <t xml:space="preserve">  Air Freshener</t>
  </si>
  <si>
    <t>Ambree</t>
  </si>
  <si>
    <t xml:space="preserve">  Alcohol</t>
  </si>
  <si>
    <t>Ethyl Alcohol</t>
  </si>
  <si>
    <t xml:space="preserve">   Correction Tape</t>
  </si>
  <si>
    <t xml:space="preserve">   Fastener - Plastic Coated</t>
  </si>
  <si>
    <t xml:space="preserve">   Glue - All Purpose</t>
  </si>
  <si>
    <t xml:space="preserve">Elmer's/Kippy </t>
  </si>
  <si>
    <t>jars</t>
  </si>
  <si>
    <t xml:space="preserve">   Mouse Optical US Connection Type</t>
  </si>
  <si>
    <t xml:space="preserve">    Paper Clip - 50mm</t>
  </si>
  <si>
    <t xml:space="preserve">    Paper Multi Copy size 210mm x 297mm (A4)</t>
  </si>
  <si>
    <t xml:space="preserve">    Paper Multi Copy size 216mm x 330mm (legal </t>
  </si>
  <si>
    <t xml:space="preserve">    Ball Pen (signing pen)</t>
  </si>
  <si>
    <t>Parker/Energel</t>
  </si>
  <si>
    <t xml:space="preserve">    Toilet Tissue 12 roll/pack</t>
  </si>
  <si>
    <t xml:space="preserve">    Epson Ink - T6541 - Black</t>
  </si>
  <si>
    <t xml:space="preserve">bot. </t>
  </si>
  <si>
    <t xml:space="preserve">    Epson Ink - T6542 - Cyan</t>
  </si>
  <si>
    <t>bot.</t>
  </si>
  <si>
    <t xml:space="preserve">    Epson Ink - T6543 - Magenta</t>
  </si>
  <si>
    <t xml:space="preserve">    Epson Ink - T6544 - Yellow</t>
  </si>
  <si>
    <t xml:space="preserve">    Ball Pen</t>
  </si>
  <si>
    <t xml:space="preserve">    Key Board USB</t>
  </si>
  <si>
    <t xml:space="preserve">    Curtain</t>
  </si>
  <si>
    <t xml:space="preserve">    Table Spoon</t>
  </si>
  <si>
    <t xml:space="preserve">    Plate</t>
  </si>
  <si>
    <t>doz.</t>
  </si>
  <si>
    <t xml:space="preserve">    Fastener - Plastic Coated</t>
  </si>
  <si>
    <t xml:space="preserve">    Folder Tagboard legal size</t>
  </si>
  <si>
    <t xml:space="preserve">    Marker Flourescent</t>
  </si>
  <si>
    <t xml:space="preserve">    Puncher, Paper heavy duty</t>
  </si>
  <si>
    <t xml:space="preserve">    Record Book - 300 pages</t>
  </si>
  <si>
    <t xml:space="preserve">    Record Book - 500 pages</t>
  </si>
  <si>
    <t xml:space="preserve">    Staple Wire # 35</t>
  </si>
  <si>
    <t xml:space="preserve">    Tape, Masking</t>
  </si>
  <si>
    <t xml:space="preserve">    Tape, Transparent</t>
  </si>
  <si>
    <t xml:space="preserve">    Tape , Packaging</t>
  </si>
  <si>
    <t xml:space="preserve">    Scissod (6")</t>
  </si>
  <si>
    <t xml:space="preserve">    Tape Dispenser</t>
  </si>
  <si>
    <t xml:space="preserve">    Waste Basket</t>
  </si>
  <si>
    <t xml:space="preserve">     Photo Paper Glossy</t>
  </si>
  <si>
    <t xml:space="preserve">     Key Board P52</t>
  </si>
  <si>
    <t xml:space="preserve">     Cups</t>
  </si>
  <si>
    <t xml:space="preserve">     Glass</t>
  </si>
  <si>
    <t xml:space="preserve">     Fork</t>
  </si>
  <si>
    <t xml:space="preserve">      Knife</t>
  </si>
  <si>
    <t xml:space="preserve">     Saucer </t>
  </si>
  <si>
    <t xml:space="preserve">     Data Folder, made of ship Board taglia w/ ring</t>
  </si>
  <si>
    <t>MATY G. MANALO</t>
  </si>
  <si>
    <t>FELIMON S. MARTE</t>
  </si>
  <si>
    <t>Records Officer I</t>
  </si>
  <si>
    <t>Municipal Vice Mayor</t>
  </si>
  <si>
    <r>
      <t>END-USER/UNIT</t>
    </r>
    <r>
      <rPr>
        <b/>
        <sz val="8"/>
        <color theme="1"/>
        <rFont val="Verdana"/>
        <family val="2"/>
      </rPr>
      <t>: MEEDO - TRENTO WATER SYSTEM</t>
    </r>
  </si>
  <si>
    <t>OFFICE SUPPLIES 2020</t>
  </si>
  <si>
    <t>Ballpen, Black / blue</t>
  </si>
  <si>
    <t>Epson Ink Bottle Refill ( L110 or L220) 1 set 4 colors</t>
  </si>
  <si>
    <t>Toner Refill Canon LBP2900</t>
  </si>
  <si>
    <t>Keyboard</t>
  </si>
  <si>
    <t>mouse</t>
  </si>
  <si>
    <t>Ribbon Cartridge Refill, Epson Lq590</t>
  </si>
  <si>
    <t>Usb Flash Drive, 32 GB</t>
  </si>
  <si>
    <t>Bond Paper (a4)</t>
  </si>
  <si>
    <t>Bond Paper (legal)</t>
  </si>
  <si>
    <t>Computer Continuous form, 1 ply 11x9 1/2</t>
  </si>
  <si>
    <t>Marker, Flourescent (3 colors)</t>
  </si>
  <si>
    <t>Folder, tagboard legal size</t>
  </si>
  <si>
    <t>Folder, tagboard A4 size</t>
  </si>
  <si>
    <t>Correction Fluid</t>
  </si>
  <si>
    <t>Columnar Book, 12 columns</t>
  </si>
  <si>
    <t>Push Pin, flat head type</t>
  </si>
  <si>
    <t>Map Pin, Round head Type</t>
  </si>
  <si>
    <t>Record Book, 500 pages</t>
  </si>
  <si>
    <t>books</t>
  </si>
  <si>
    <t>Stapler , heavy duty</t>
  </si>
  <si>
    <t>Permanent marker, black</t>
  </si>
  <si>
    <t>Permanent marker, blue</t>
  </si>
  <si>
    <t>Permanent marker, red</t>
  </si>
  <si>
    <t>Whiteboard, 1m x 1m</t>
  </si>
  <si>
    <t>Puncher, heavy duty</t>
  </si>
  <si>
    <t>Scissors, big heavy duty</t>
  </si>
  <si>
    <t>Pencil, lead with eraser</t>
  </si>
  <si>
    <t>Pencil Eraser</t>
  </si>
  <si>
    <t>Ruler</t>
  </si>
  <si>
    <t>whiteboard pen, black</t>
  </si>
  <si>
    <t>whiteboard pen, blue</t>
  </si>
  <si>
    <t>Paper Cutter, heavy duty</t>
  </si>
  <si>
    <t>pc</t>
  </si>
  <si>
    <t>Calculator, 12 digits</t>
  </si>
  <si>
    <t>Calculator, scientific</t>
  </si>
  <si>
    <t>Sign pen, black</t>
  </si>
  <si>
    <t>Sign pen, blue</t>
  </si>
  <si>
    <t>Glue, all purpose jar 200g</t>
  </si>
  <si>
    <t>Transparrent tape, 24mm width</t>
  </si>
  <si>
    <t>Tape dispenser 24mm width</t>
  </si>
  <si>
    <t>Masking tape, 24mm width</t>
  </si>
  <si>
    <t>Packaging tape, 48mm width</t>
  </si>
  <si>
    <t>Paper Clip, Big</t>
  </si>
  <si>
    <t>Paper Fastener (plastic</t>
  </si>
  <si>
    <t>Paper Clip, Small</t>
  </si>
  <si>
    <t>Cutter</t>
  </si>
  <si>
    <t>PCS</t>
  </si>
  <si>
    <t>Cartolina, assorted colors</t>
  </si>
  <si>
    <t>OTHER SUPPLIES 2020</t>
  </si>
  <si>
    <t>Spin Mop</t>
  </si>
  <si>
    <t xml:space="preserve">P.E Hose  3/4 </t>
  </si>
  <si>
    <t>Faucets</t>
  </si>
  <si>
    <t>Elbow (PVC)</t>
  </si>
  <si>
    <t>G.I. Plug  3/4</t>
  </si>
  <si>
    <t>G.I. Plug  1/2</t>
  </si>
  <si>
    <t>Curtains</t>
  </si>
  <si>
    <t>Motorcycle Battery</t>
  </si>
  <si>
    <t>Motorcycle tire &amp; tube</t>
  </si>
  <si>
    <t>Chain and Sprocket</t>
  </si>
  <si>
    <t>Solvent</t>
  </si>
  <si>
    <t>Oil, all purpose, lubricant</t>
  </si>
  <si>
    <t>Dipper</t>
  </si>
  <si>
    <t>Feather duster</t>
  </si>
  <si>
    <t>Mop with head set</t>
  </si>
  <si>
    <t>mop head</t>
  </si>
  <si>
    <t>Wall Clock</t>
  </si>
  <si>
    <t>Padlock</t>
  </si>
  <si>
    <t>Dust pan</t>
  </si>
  <si>
    <t>pail  with cover</t>
  </si>
  <si>
    <t>pail small</t>
  </si>
  <si>
    <t>Door mat</t>
  </si>
  <si>
    <t>Soft Broom</t>
  </si>
  <si>
    <t>Hard Broom (tingting)</t>
  </si>
  <si>
    <t>cont.</t>
  </si>
  <si>
    <t>Door Knob</t>
  </si>
  <si>
    <t>vulcaseal</t>
  </si>
  <si>
    <t>quartz</t>
  </si>
  <si>
    <t>Shovel</t>
  </si>
  <si>
    <t>CAPITAL OUTLAY 2020</t>
  </si>
  <si>
    <t>EPSON L210 Printer</t>
  </si>
  <si>
    <r>
      <rPr>
        <b/>
        <i/>
        <sz val="9"/>
        <color theme="1"/>
        <rFont val="Verdana"/>
        <family val="2"/>
      </rPr>
      <t>Printing method</t>
    </r>
    <r>
      <rPr>
        <b/>
        <sz val="9"/>
        <color theme="1"/>
        <rFont val="Verdana"/>
        <family val="2"/>
      </rPr>
      <t>:</t>
    </r>
    <r>
      <rPr>
        <sz val="9"/>
        <color theme="1"/>
        <rFont val="Verdana"/>
        <family val="2"/>
      </rPr>
      <t xml:space="preserve">Epson Micro Piezo print head, </t>
    </r>
    <r>
      <rPr>
        <b/>
        <i/>
        <sz val="9"/>
        <color theme="1"/>
        <rFont val="Verdana"/>
        <family val="2"/>
      </rPr>
      <t>Nozzle configuration</t>
    </r>
    <r>
      <rPr>
        <b/>
        <sz val="9"/>
        <color theme="1"/>
        <rFont val="Verdana"/>
        <family val="2"/>
      </rPr>
      <t>:</t>
    </r>
    <r>
      <rPr>
        <sz val="9"/>
        <color theme="1"/>
        <rFont val="Verdana"/>
        <family val="2"/>
      </rPr>
      <t xml:space="preserve">180 nozzles blck, 59 nozzles /color </t>
    </r>
    <r>
      <rPr>
        <b/>
        <i/>
        <sz val="9"/>
        <color theme="1"/>
        <rFont val="Verdana"/>
        <family val="2"/>
      </rPr>
      <t>Minimum Droplet size</t>
    </r>
    <r>
      <rPr>
        <sz val="9"/>
        <color theme="1"/>
        <rFont val="Verdana"/>
        <family val="2"/>
      </rPr>
      <t>: 3 pl,</t>
    </r>
    <r>
      <rPr>
        <b/>
        <i/>
        <sz val="9"/>
        <color theme="1"/>
        <rFont val="Verdana"/>
        <family val="2"/>
      </rPr>
      <t xml:space="preserve"> Ink Tech</t>
    </r>
    <r>
      <rPr>
        <sz val="9"/>
        <color theme="1"/>
        <rFont val="Verdana"/>
        <family val="2"/>
      </rPr>
      <t xml:space="preserve">: Dye Ink, </t>
    </r>
    <r>
      <rPr>
        <b/>
        <i/>
        <sz val="9"/>
        <color theme="1"/>
        <rFont val="Verdana"/>
        <family val="2"/>
      </rPr>
      <t>Printing resolution:</t>
    </r>
    <r>
      <rPr>
        <sz val="9"/>
        <color theme="1"/>
        <rFont val="Verdana"/>
        <family val="2"/>
      </rPr>
      <t xml:space="preserve"> 720x720 dpi., </t>
    </r>
  </si>
  <si>
    <t>EPSON LQ590 Impact Dot Matrix (RIBBON)</t>
  </si>
  <si>
    <r>
      <t>Product name:</t>
    </r>
    <r>
      <rPr>
        <sz val="9"/>
        <color theme="1"/>
        <rFont val="Verdana"/>
        <family val="2"/>
      </rPr>
      <t xml:space="preserve"> LQ-590, </t>
    </r>
    <r>
      <rPr>
        <b/>
        <i/>
        <sz val="9"/>
        <color theme="1"/>
        <rFont val="Verdana"/>
        <family val="2"/>
      </rPr>
      <t>Product code:</t>
    </r>
    <r>
      <rPr>
        <sz val="9"/>
        <color theme="1"/>
        <rFont val="Verdana"/>
        <family val="2"/>
      </rPr>
      <t xml:space="preserve"> C11C558071, </t>
    </r>
    <r>
      <rPr>
        <b/>
        <i/>
        <sz val="9"/>
        <color theme="1"/>
        <rFont val="Verdana"/>
        <family val="2"/>
      </rPr>
      <t>Number of Pins in head:</t>
    </r>
    <r>
      <rPr>
        <sz val="9"/>
        <color theme="1"/>
        <rFont val="Verdana"/>
        <family val="2"/>
      </rPr>
      <t xml:space="preserve"> 24 pins, </t>
    </r>
    <r>
      <rPr>
        <b/>
        <i/>
        <sz val="9"/>
        <color theme="1"/>
        <rFont val="Verdana"/>
        <family val="2"/>
      </rPr>
      <t>Print Direction:</t>
    </r>
    <r>
      <rPr>
        <sz val="9"/>
        <color theme="1"/>
        <rFont val="Verdana"/>
        <family val="2"/>
      </rPr>
      <t xml:space="preserve"> Bi-directional with logic seeking</t>
    </r>
  </si>
  <si>
    <r>
      <t>CAMERA Nikon COOLPIX L320</t>
    </r>
    <r>
      <rPr>
        <b/>
        <sz val="8"/>
        <color theme="1"/>
        <rFont val="Verdana"/>
        <family val="2"/>
      </rPr>
      <t xml:space="preserve"> (FOR DOCUMENTATION)</t>
    </r>
  </si>
  <si>
    <r>
      <rPr>
        <b/>
        <i/>
        <sz val="9"/>
        <color theme="1"/>
        <rFont val="Verdana"/>
        <family val="2"/>
      </rPr>
      <t xml:space="preserve">No. of effective pixels: </t>
    </r>
    <r>
      <rPr>
        <sz val="9"/>
        <color theme="1"/>
        <rFont val="Verdana"/>
        <family val="2"/>
      </rPr>
      <t xml:space="preserve">16.1 MP, </t>
    </r>
    <r>
      <rPr>
        <b/>
        <i/>
        <sz val="9"/>
        <color theme="1"/>
        <rFont val="Verdana"/>
        <family val="2"/>
      </rPr>
      <t>Image sensor:</t>
    </r>
    <r>
      <rPr>
        <sz val="9"/>
        <color theme="1"/>
        <rFont val="Verdana"/>
        <family val="2"/>
      </rPr>
      <t xml:space="preserve">1/2.3-in. type; CCD approx 16.44 millin total pixels, </t>
    </r>
    <r>
      <rPr>
        <b/>
        <i/>
        <sz val="9"/>
        <color theme="1"/>
        <rFont val="Verdana"/>
        <family val="2"/>
      </rPr>
      <t xml:space="preserve">Lens: </t>
    </r>
    <r>
      <rPr>
        <sz val="9"/>
        <color theme="1"/>
        <rFont val="Verdana"/>
        <family val="2"/>
      </rPr>
      <t xml:space="preserve">NIKKOR lens with 26x optical zoom, </t>
    </r>
    <r>
      <rPr>
        <b/>
        <i/>
        <sz val="9"/>
        <color theme="1"/>
        <rFont val="Verdana"/>
        <family val="2"/>
      </rPr>
      <t xml:space="preserve">Focal length: </t>
    </r>
    <r>
      <rPr>
        <sz val="9"/>
        <color theme="1"/>
        <rFont val="Verdana"/>
        <family val="2"/>
      </rPr>
      <t>4.0-104.0 mm (angle of view equivalent to that of 22.5-585mm lens in 35mm [135] format)</t>
    </r>
  </si>
  <si>
    <t>STEEL CABINET</t>
  </si>
  <si>
    <r>
      <t xml:space="preserve">Brand: </t>
    </r>
    <r>
      <rPr>
        <sz val="9"/>
        <color theme="1"/>
        <rFont val="Verdana"/>
        <family val="2"/>
      </rPr>
      <t xml:space="preserve">Decora, </t>
    </r>
    <r>
      <rPr>
        <b/>
        <sz val="9"/>
        <color theme="1"/>
        <rFont val="Verdana"/>
        <family val="2"/>
      </rPr>
      <t>lenght</t>
    </r>
    <r>
      <rPr>
        <sz val="9"/>
        <color theme="1"/>
        <rFont val="Verdana"/>
        <family val="2"/>
      </rPr>
      <t xml:space="preserve">: 52", </t>
    </r>
    <r>
      <rPr>
        <b/>
        <sz val="9"/>
        <color theme="1"/>
        <rFont val="Verdana"/>
        <family val="2"/>
      </rPr>
      <t>width</t>
    </r>
    <r>
      <rPr>
        <sz val="9"/>
        <color theme="1"/>
        <rFont val="Verdana"/>
        <family val="2"/>
      </rPr>
      <t xml:space="preserve">: 18", </t>
    </r>
    <r>
      <rPr>
        <b/>
        <sz val="9"/>
        <color theme="1"/>
        <rFont val="Verdana"/>
        <family val="2"/>
      </rPr>
      <t>tickness</t>
    </r>
    <r>
      <rPr>
        <sz val="9"/>
        <color theme="1"/>
        <rFont val="Verdana"/>
        <family val="2"/>
      </rPr>
      <t xml:space="preserve">: 24", </t>
    </r>
    <r>
      <rPr>
        <b/>
        <sz val="9"/>
        <color theme="1"/>
        <rFont val="Verdana"/>
        <family val="2"/>
      </rPr>
      <t>four (4) drawers</t>
    </r>
  </si>
  <si>
    <t>OTHER MACHINERIES AND EQUIPMENT</t>
  </si>
  <si>
    <t>SUBMERSIBLE PUMP WITH COMPLETE ACCESSORIES - Electric submersible motor 20HP 230 volts, 3 phase 60 hz. 3450 rpm. Coupled to Stainless steel submersible pump. Capable of delivering 300 gpm against 200 ft. w/ "LG/LS" Reduce Voltage Auto_trans magnetic starter for 20HP 230 volts, 3 phase 60 hz. w/ combination circuit breaker, thermal overload relay, contactor, over/under voltage relay 30 sec. timer, electornic over current relay (EOCR), lightning arrester Omron floatless LH/LR w/ electrodes, H.O.A selector switch, start stop push button, pilot light, pre wired in Nema3R enclosure w/ lock &amp; key. 1 roll splicing kits 82-A2, 1 roll Plastic electric tape, 1 roll High voltage rubber tape, 25 m. AWG#4-3/C submersible cable</t>
  </si>
  <si>
    <t>EDITO A. MARAON - L. FOREMAN</t>
  </si>
  <si>
    <t>MA. LELANY L. FANUGA</t>
  </si>
  <si>
    <t>MEEDO- Market and Slaughterhouse</t>
  </si>
  <si>
    <t>OFFICE SUPPLIES</t>
  </si>
  <si>
    <t>Paper, Copy, 70gsm (-3%), size: 210mm x 297 mm</t>
  </si>
  <si>
    <t>Paper, Copy, 70gsm (-3%), size: 216mm x 330 mm</t>
  </si>
  <si>
    <t>FOLDER, TAGBOARD, for A4 size documents</t>
  </si>
  <si>
    <t>pcks</t>
  </si>
  <si>
    <t>FOLDER, TAGBOARD, for Legal size documents</t>
  </si>
  <si>
    <t>Paper Fastener</t>
  </si>
  <si>
    <t>Puncher, paper, heavy duty, with two hole guide</t>
  </si>
  <si>
    <t>pieces</t>
  </si>
  <si>
    <t>Stapler w/ Remover</t>
  </si>
  <si>
    <t>Ball point pen (NATARAJ BlACK) (12 pcs- 1box)</t>
  </si>
  <si>
    <t>Ball point pen (NATARAJ Blue) (12 pcs- 1box)</t>
  </si>
  <si>
    <t>SIGN PEN, BLACK, liquid/gel, 0.5mm  needle tip</t>
  </si>
  <si>
    <t>SIGN PEN, BLUE, liquid/gel, 0.5mm  needle tip</t>
  </si>
  <si>
    <t>SIGN PEN, RED liquid/gel, 0.5mm  needle tip</t>
  </si>
  <si>
    <t>Marking Pen, permanent</t>
  </si>
  <si>
    <t>Marking Pen, for whiteboard</t>
  </si>
  <si>
    <t>Marker, Flourescent (3 assorted color= 1 set</t>
  </si>
  <si>
    <t>Official Record Book (300 pages)</t>
  </si>
  <si>
    <t>Pencil, Lead, with Eraser</t>
  </si>
  <si>
    <t>Toner (LBP 2900)</t>
  </si>
  <si>
    <t>Ink- Epson L210 (1 set - 4 colors)</t>
  </si>
  <si>
    <t>External drive (1Terabytes)</t>
  </si>
  <si>
    <t>Flash drive (16gb)</t>
  </si>
  <si>
    <t>Stamp Pad</t>
  </si>
  <si>
    <t xml:space="preserve">Stamp Pad Ink (Refill) </t>
  </si>
  <si>
    <t>Tape, Masking</t>
  </si>
  <si>
    <t xml:space="preserve"> rolls</t>
  </si>
  <si>
    <t>Tape, Transparent</t>
  </si>
  <si>
    <t>Tape, Packaging</t>
  </si>
  <si>
    <t>Glue, all purpose, jar 200g</t>
  </si>
  <si>
    <t>Notebook, STENOGrapher (40 leaves)</t>
  </si>
  <si>
    <t>Push pins</t>
  </si>
  <si>
    <t>Eraser, Rubber, Plastic</t>
  </si>
  <si>
    <t>ALCOHOL, ethyl, 68%-70% scented, 500ml (-5ml)</t>
  </si>
  <si>
    <t>TOILET TISSUE PAPER 2 plys sheets 100 pulls</t>
  </si>
  <si>
    <t>Tape Dispenser</t>
  </si>
  <si>
    <t>Scissors (Blg)=Heavy duty</t>
  </si>
  <si>
    <t>Paper Clip, Vinyl/Plastic coat, length 24mm</t>
  </si>
  <si>
    <t>Paper Clip, Vinyl/Plastic coat, length 48mm</t>
  </si>
  <si>
    <t>Mouse</t>
  </si>
  <si>
    <t>Sticky Notes (2x3)</t>
  </si>
  <si>
    <t>pads</t>
  </si>
  <si>
    <t>keyboard</t>
  </si>
  <si>
    <t>OTHER SUPPLIES</t>
  </si>
  <si>
    <t>Rubber Boots (Black)</t>
  </si>
  <si>
    <t xml:space="preserve">pairs </t>
  </si>
  <si>
    <t>Rubber Gloves</t>
  </si>
  <si>
    <t>Face Mask</t>
  </si>
  <si>
    <t>Detergent Powder, all purpose, 1kg</t>
  </si>
  <si>
    <t>Cont.</t>
  </si>
  <si>
    <t>Superwhite</t>
  </si>
  <si>
    <t>sack</t>
  </si>
  <si>
    <t>Liquid Soap (unscented)</t>
  </si>
  <si>
    <t>gals</t>
  </si>
  <si>
    <t xml:space="preserve">Slippers </t>
  </si>
  <si>
    <t>TW Wire #12</t>
  </si>
  <si>
    <t>m</t>
  </si>
  <si>
    <t>TW Wire #10</t>
  </si>
  <si>
    <t>Vulcaseal</t>
  </si>
  <si>
    <t>Faucet</t>
  </si>
  <si>
    <t>Teflon</t>
  </si>
  <si>
    <t>Electrical Tape</t>
  </si>
  <si>
    <t>Safety Hasp</t>
  </si>
  <si>
    <t>Brush</t>
  </si>
  <si>
    <t>Tyre # 17x2.75</t>
  </si>
  <si>
    <t>Inner Tube # 17x2.75</t>
  </si>
  <si>
    <t>Battery for Motor</t>
  </si>
  <si>
    <t>Brushcutter Nylon</t>
  </si>
  <si>
    <t>Purified Dringking Water</t>
  </si>
  <si>
    <t>Tarpaulin Signages</t>
  </si>
  <si>
    <t>Soft Broom (TingTing)</t>
  </si>
  <si>
    <t>Soft Broom TAMBO</t>
  </si>
  <si>
    <t>Round-up (Herbicide)</t>
  </si>
  <si>
    <t>Fire Hose (50m)</t>
  </si>
  <si>
    <t>Butchers Knife</t>
  </si>
  <si>
    <t>Hacksaw</t>
  </si>
  <si>
    <t>Scabbard</t>
  </si>
  <si>
    <t>Honing Rod</t>
  </si>
  <si>
    <t>Butchers Helmet</t>
  </si>
  <si>
    <t>Butchers Apron</t>
  </si>
  <si>
    <t>Safety Boots (White for SLH use)</t>
  </si>
  <si>
    <t>pairs</t>
  </si>
  <si>
    <t>Marking Stick (10pcs/box)</t>
  </si>
  <si>
    <t>Sharpening Stone</t>
  </si>
  <si>
    <t>Medicine Kit</t>
  </si>
  <si>
    <t>Alcohol (500 ml)</t>
  </si>
  <si>
    <t>Air Freshener, aerosol, 280ml/150g min</t>
  </si>
  <si>
    <t>LED Bulb (13 Watts)</t>
  </si>
  <si>
    <t>LED bulb (11 watts)</t>
  </si>
  <si>
    <t>Flood Light LED (50 watts)</t>
  </si>
  <si>
    <t>Flood Light LED (20 watts)</t>
  </si>
  <si>
    <t>Tyre ( For Meat VAN-Tubeless)</t>
  </si>
  <si>
    <t>Cable wire for CCTV</t>
  </si>
  <si>
    <t>Engine Coolant (For Meat Van purposes)</t>
  </si>
  <si>
    <t>Diesel Engine Oil  (For Meat Van)</t>
  </si>
  <si>
    <t>Circuit Breaker (60 watts)</t>
  </si>
  <si>
    <t>Circuit Breaker (40 watts)</t>
  </si>
  <si>
    <t>Rake</t>
  </si>
  <si>
    <t>Axe</t>
  </si>
  <si>
    <t>DropWire #6</t>
  </si>
  <si>
    <t>DropWire #4</t>
  </si>
  <si>
    <t>PE TEE #1/2</t>
  </si>
  <si>
    <t>GATE VaLve 1/2</t>
  </si>
  <si>
    <t>Pipe 1/2</t>
  </si>
  <si>
    <t>length</t>
  </si>
  <si>
    <t>PVC end Cup</t>
  </si>
  <si>
    <t>Elbow #1/2</t>
  </si>
  <si>
    <t>PVC TEE</t>
  </si>
  <si>
    <t>TIE Wire</t>
  </si>
  <si>
    <t>kgs</t>
  </si>
  <si>
    <t>PEE TEE</t>
  </si>
  <si>
    <t>PE Complier</t>
  </si>
  <si>
    <t>PE Male Adaptor</t>
  </si>
  <si>
    <t>Brass Valve 1/2</t>
  </si>
  <si>
    <t>PE Wire</t>
  </si>
  <si>
    <t>PE-T 1/2</t>
  </si>
  <si>
    <t>PE Elbow</t>
  </si>
  <si>
    <t>PVC Elbow</t>
  </si>
  <si>
    <t>PE Male Adapter 1/2</t>
  </si>
  <si>
    <t>Brass Valve</t>
  </si>
  <si>
    <t>PE Complier 3/4 x 1/2</t>
  </si>
  <si>
    <t>OTHER MACHINERIES &amp; EQUIPMENT</t>
  </si>
  <si>
    <t>CAR WASH WITH HOSE(1.5hp,220-240 volts,10 meter hose)</t>
  </si>
  <si>
    <t>1 UNIT</t>
  </si>
  <si>
    <t>BRUSHCUTTER (2 stroke, carburetor type, metal blade)</t>
  </si>
  <si>
    <t>PRESSURE TANK WITH PUMP &amp; MOTOR ( 1Hp 220-240 volts AC, 42 ltr tank)</t>
  </si>
  <si>
    <t>PRESSURE PUMP &amp; MOTOR ( 2Hp, 220-240 volts AC)</t>
  </si>
  <si>
    <t>FURNITURE AND FIXTURES</t>
  </si>
  <si>
    <t>STAINLESS STEEL CABINET (1.47x1.83x.45 mtrs,10 DOORS, material=stainless steel)</t>
  </si>
  <si>
    <t>DOUBLE DECK Metal Frame with foam (Lower=54x75x4, Upper 36x75x4, metal frame)</t>
  </si>
  <si>
    <t>BULLET-CAM CCTV(HD, outdoor use, with night vision)</t>
  </si>
  <si>
    <t>HIK</t>
  </si>
  <si>
    <t>4 PCS</t>
  </si>
  <si>
    <t>DESK FAN (Three speed, 220-240 volts AC, plastic blades)</t>
  </si>
  <si>
    <t>CAMEL</t>
  </si>
  <si>
    <t>EUGENE E. BARRO - RECORDS OFFICER</t>
  </si>
  <si>
    <t>MA. LELANY L. FANUGA - MEEDO</t>
  </si>
  <si>
    <t>MEEDO-TOLL ROAD</t>
  </si>
  <si>
    <t>SUPPLIES AND MATERIALS</t>
  </si>
  <si>
    <t>Rubber Boots (black)</t>
  </si>
  <si>
    <t>con.</t>
  </si>
  <si>
    <t>Liquid Soap</t>
  </si>
  <si>
    <t>Toilet Deodorizer</t>
  </si>
  <si>
    <t>Bulb (45 watts)</t>
  </si>
  <si>
    <t>Bulb (105 watts)</t>
  </si>
  <si>
    <t>LED Bulb (11 watts)</t>
  </si>
  <si>
    <t>Plastic Receptacle</t>
  </si>
  <si>
    <t>Mop head (400 gms)</t>
  </si>
  <si>
    <t>Mop Handle=4ft.</t>
  </si>
  <si>
    <t>Toilet Bowl Brush</t>
  </si>
  <si>
    <t xml:space="preserve">Hard Broom </t>
  </si>
  <si>
    <t>Trash Bag</t>
  </si>
  <si>
    <t>pcs/rolls</t>
  </si>
  <si>
    <t>Trash Bins</t>
  </si>
  <si>
    <t>Toilet Bowl Pump</t>
  </si>
  <si>
    <t>Sack</t>
  </si>
  <si>
    <t>Plastic Drum</t>
  </si>
  <si>
    <t xml:space="preserve">                                                                                                                              TOTAL</t>
  </si>
  <si>
    <r>
      <t>NOTE:</t>
    </r>
    <r>
      <rPr>
        <sz val="6"/>
        <color theme="1"/>
        <rFont val="Verdana"/>
        <family val="2"/>
      </rPr>
      <t xml:space="preserve">      Technical Specifications for each Item/Project being proposed shall be submitted as part of the PPMP</t>
    </r>
  </si>
  <si>
    <t xml:space="preserve">Prepared By:                                                                                                                                                                             </t>
  </si>
  <si>
    <r>
      <t xml:space="preserve">                  </t>
    </r>
    <r>
      <rPr>
        <b/>
        <u val="single"/>
        <sz val="8"/>
        <color theme="1"/>
        <rFont val="Verdana"/>
        <family val="2"/>
      </rPr>
      <t>EUGENE E. BARRO - RECORDS OFFICER</t>
    </r>
  </si>
  <si>
    <t>Municipal Environment and Natural Resources Office</t>
  </si>
  <si>
    <t xml:space="preserve">Charged to: </t>
  </si>
  <si>
    <t>Paper Materials and Products</t>
  </si>
  <si>
    <t>Bond Paper A4, 70 gsm</t>
  </si>
  <si>
    <t>US</t>
  </si>
  <si>
    <t>Reams</t>
  </si>
  <si>
    <t>SVP</t>
  </si>
  <si>
    <t>Sanicare</t>
  </si>
  <si>
    <t>Pack</t>
  </si>
  <si>
    <t>Construction Paper, legal size</t>
  </si>
  <si>
    <t>TriGem</t>
  </si>
  <si>
    <t>Tracing Paper, A4 Size</t>
  </si>
  <si>
    <t>Photo Paper, A4 size</t>
  </si>
  <si>
    <t>Heartwii</t>
  </si>
  <si>
    <t>Packs</t>
  </si>
  <si>
    <t>RECORD BOOK, 300 PAGES, size: 214mm x 278mm min</t>
  </si>
  <si>
    <t>Columnar, 12 Columns</t>
  </si>
  <si>
    <t>Pieces</t>
  </si>
  <si>
    <t>Manufacturing Components and Supplies</t>
  </si>
  <si>
    <t>Double Sided Tape</t>
  </si>
  <si>
    <t>TAPE, TRANSPARENT, width: 24mm (±1mm)</t>
  </si>
  <si>
    <t>Cleaning Equipment and Supplies</t>
  </si>
  <si>
    <t>DETERGENT POWDER, 1kg</t>
  </si>
  <si>
    <t>Ariel</t>
  </si>
  <si>
    <t>Office Equipment and Accessories and Supplies</t>
  </si>
  <si>
    <t>CLIP, BACKFOLD, all metal, clamping: 19mm (-1mm)</t>
  </si>
  <si>
    <t>CLIP, BACKFOLD, all metal, clamping: 25mm (-1mm)</t>
  </si>
  <si>
    <t>CLIP, BACKFOLD, all metal, clamping: 32mm (-1mm)</t>
  </si>
  <si>
    <t>FOLDER, L-TYPE, PLASTIC, for A4 size documents</t>
  </si>
  <si>
    <t>FOLDER, L-TYPE, PLASTIC, for legal size documents</t>
  </si>
  <si>
    <t>MAGAZINE FILE BOX, LARGE size, made of chipboard</t>
  </si>
  <si>
    <t>MARKER, whiteboard, black, felt tip, bullet type</t>
  </si>
  <si>
    <t>Printer or Facsimile or Photocopier Supplies</t>
  </si>
  <si>
    <t>INK CART, EPSON C13T664100 (T6641), Black</t>
  </si>
  <si>
    <t>EPSON</t>
  </si>
  <si>
    <t>Liter</t>
  </si>
  <si>
    <t>INK CART, EPSON C13T664200 (T6642), Cyan</t>
  </si>
  <si>
    <t>INK CART, EPSON C13T664300 (T6643), Magenta</t>
  </si>
  <si>
    <t>INK CART, EPSON C13T664400 (T6644), Yellow</t>
  </si>
  <si>
    <t>INK, CART, EPSON 003, Bk (black)</t>
  </si>
  <si>
    <t>INK, CART, EPSON 003, Y (yellow)</t>
  </si>
  <si>
    <t>INK, CART, EPSON 003, Cyan (blue)</t>
  </si>
  <si>
    <t>INK, CART, EPSON 003,M (magenta)</t>
  </si>
  <si>
    <t>Arts and Crafts Equipment and Accessories and Supplies</t>
  </si>
  <si>
    <t>My Gel</t>
  </si>
  <si>
    <t>Ballpen, color black</t>
  </si>
  <si>
    <t>Pilot</t>
  </si>
  <si>
    <t>Piece</t>
  </si>
  <si>
    <t>Mask</t>
  </si>
  <si>
    <t>Gloves</t>
  </si>
  <si>
    <t>Solvents</t>
  </si>
  <si>
    <t>ALCOHOL, ethyl, 70%, scented, 300ml (-5ml)</t>
  </si>
  <si>
    <t>Casino</t>
  </si>
  <si>
    <t>Bottle</t>
  </si>
  <si>
    <t>Other Office Supplies and Equipments</t>
  </si>
  <si>
    <t>Plate</t>
  </si>
  <si>
    <t>Bolo, big</t>
  </si>
  <si>
    <t>Bolo, small</t>
  </si>
  <si>
    <t>Pork</t>
  </si>
  <si>
    <t>Kilo</t>
  </si>
  <si>
    <t>Drinking Glass</t>
  </si>
  <si>
    <t>Spoon</t>
  </si>
  <si>
    <t>Grass Cutter Nylon</t>
  </si>
  <si>
    <t>Kilos</t>
  </si>
  <si>
    <t>Office Supplies Expenses   TOTAL</t>
  </si>
  <si>
    <t>NICE MAE L. ALSADA</t>
  </si>
  <si>
    <t>FOR. LUDIVINA M. CORNELLA, MEM</t>
  </si>
  <si>
    <t>MENRO-Staff</t>
  </si>
  <si>
    <t>MENR-Officer</t>
  </si>
  <si>
    <t>Other Supplies &amp; Materials Expenses</t>
  </si>
  <si>
    <t>Reflective Rain Coat, set</t>
  </si>
  <si>
    <t>Pairs</t>
  </si>
  <si>
    <t>Rain Boots</t>
  </si>
  <si>
    <t>Spartan</t>
  </si>
  <si>
    <t>Trapal</t>
  </si>
  <si>
    <t>Meters</t>
  </si>
  <si>
    <t>Other Supplies &amp; Material Expenses  TOTAL</t>
  </si>
  <si>
    <t>Submitted and Approved By</t>
  </si>
  <si>
    <t>Repair &amp; Maintenance-Motor Vehicle</t>
  </si>
  <si>
    <t>Fund Code: ___________</t>
  </si>
  <si>
    <t xml:space="preserve">               </t>
  </si>
  <si>
    <t>Tire,Front (90/90-19)</t>
  </si>
  <si>
    <t>Tire, Back, rear (110-90-17)</t>
  </si>
  <si>
    <t>Winker Assy., left, front</t>
  </si>
  <si>
    <t>Winker Assy. Right, Front</t>
  </si>
  <si>
    <t>Winker, Assy. Right, Rear</t>
  </si>
  <si>
    <t>Headlight unit</t>
  </si>
  <si>
    <t>Throttle grip assy.</t>
  </si>
  <si>
    <t>Throttle cable comp.</t>
  </si>
  <si>
    <t>Brake Shoe Rear</t>
  </si>
  <si>
    <t>Interior</t>
  </si>
  <si>
    <t>Repair &amp; Maintenance  TOTAL</t>
  </si>
  <si>
    <r>
      <t>NOTE:</t>
    </r>
    <r>
      <rPr>
        <sz val="12"/>
        <color theme="1"/>
        <rFont val="Verdana"/>
        <family val="2"/>
      </rPr>
      <t xml:space="preserve">      Technical Specifications for each Item/Project being proposed shall be submitted as part of the PPMP</t>
    </r>
  </si>
  <si>
    <t>Gender and Development (GAD)</t>
  </si>
  <si>
    <r>
      <t xml:space="preserve">Projects, Programs and Activities (PAPs): </t>
    </r>
    <r>
      <rPr>
        <b/>
        <i/>
        <u val="single"/>
        <sz val="12"/>
        <color theme="1"/>
        <rFont val="Verdana"/>
        <family val="2"/>
      </rPr>
      <t>Environmental Protection and Management Program</t>
    </r>
  </si>
  <si>
    <t>Catering Services</t>
  </si>
  <si>
    <t>Catering Services Good for 50 Participants for 3 Days (1 Meal and 2 Snacks)</t>
  </si>
  <si>
    <t>1 Job Order</t>
  </si>
  <si>
    <t>NOTEBOOK, spiral, 40 leaves</t>
  </si>
  <si>
    <t>STENOGRAPHER</t>
  </si>
  <si>
    <t>Manila paper</t>
  </si>
  <si>
    <t>Paper Sticker</t>
  </si>
  <si>
    <t>TAPE, MASKING, width: 48mm (±1mm)</t>
  </si>
  <si>
    <t>STAPLE WIRE, for heavy duty staplers, (23/13)</t>
  </si>
  <si>
    <t>ENVELOPE, EXPANDING, PLASTIC, 0.50mm thickness min</t>
  </si>
  <si>
    <t>Pentel Pen, black, broad</t>
  </si>
  <si>
    <t>INK CART, EPSON, 003, Bk (black)</t>
  </si>
  <si>
    <t>INK CART, EPSON, 003, Y (Yellow)</t>
  </si>
  <si>
    <t>INK CART, EPSON, 003, Cyan (blue)</t>
  </si>
  <si>
    <t>INK CART, EPSON, 003, M (magenta)</t>
  </si>
  <si>
    <t>Other Training Supplies</t>
  </si>
  <si>
    <t>Scissor, Big</t>
  </si>
  <si>
    <t>HBW</t>
  </si>
  <si>
    <t>Certificate Frame, A4 size</t>
  </si>
  <si>
    <t>Envrionmental Protection and Management Program Sub-TOTAL</t>
  </si>
  <si>
    <r>
      <t xml:space="preserve">Projects, Programs and Activities (PAPs): </t>
    </r>
    <r>
      <rPr>
        <b/>
        <i/>
        <u val="single"/>
        <sz val="12"/>
        <color theme="1"/>
        <rFont val="Verdana"/>
        <family val="2"/>
      </rPr>
      <t>Bangga sa Kahinlo</t>
    </r>
  </si>
  <si>
    <r>
      <t xml:space="preserve">Catering Services during the 2020 Cleanest and Greenest Environment Barangay and Poblacion Purok. Good form 10 pax for 10 Days </t>
    </r>
    <r>
      <rPr>
        <b/>
        <i/>
        <sz val="11"/>
        <color rgb="FF000000"/>
        <rFont val="Tahoma"/>
        <family val="2"/>
      </rPr>
      <t>(1 Meal and 2 Snacks)</t>
    </r>
  </si>
  <si>
    <t>Evaluation Supplies and Materials</t>
  </si>
  <si>
    <t>Bond Paper (COPY) A4, 70 gsm</t>
  </si>
  <si>
    <t>Pencil, monggol 2</t>
  </si>
  <si>
    <t>Card Board, legal size, wood</t>
  </si>
  <si>
    <t>Certificate Frame, A4 size, (Photo type)</t>
  </si>
  <si>
    <t>Certificate Frame, (plastic type)</t>
  </si>
  <si>
    <t>ID Holder</t>
  </si>
  <si>
    <t>Vellum paper, thin</t>
  </si>
  <si>
    <t>Plaque</t>
  </si>
  <si>
    <t>Blazer, color Green</t>
  </si>
  <si>
    <t>Hat</t>
  </si>
  <si>
    <t>Thumblier</t>
  </si>
  <si>
    <t>Bangga sa Kahilo Program Sub-TOTAL</t>
  </si>
  <si>
    <r>
      <t xml:space="preserve">Projects, Programs and Activities (PAPs): </t>
    </r>
    <r>
      <rPr>
        <b/>
        <i/>
        <u val="single"/>
        <sz val="12"/>
        <color theme="1"/>
        <rFont val="Verdana"/>
        <family val="2"/>
      </rPr>
      <t>Livelihood Project Assistance "Basura Palit Bigas" Project</t>
    </r>
  </si>
  <si>
    <t>Sacks</t>
  </si>
  <si>
    <t>Livelihood Project Assistance "Basura Palit Bigas" Project Sub-TOTAL</t>
  </si>
  <si>
    <r>
      <t xml:space="preserve">Projects, Programs and Activities (PAPs): </t>
    </r>
    <r>
      <rPr>
        <b/>
        <i/>
        <u val="single"/>
        <sz val="12"/>
        <color theme="1"/>
        <rFont val="Verdana"/>
        <family val="2"/>
      </rPr>
      <t>Capacity Ehancement Related Program</t>
    </r>
  </si>
  <si>
    <r>
      <t xml:space="preserve">Catering Services for HGDG Training for 35 Participants for 3 days </t>
    </r>
    <r>
      <rPr>
        <i/>
        <sz val="11"/>
        <color rgb="FF000000"/>
        <rFont val="Tahoma"/>
        <family val="2"/>
      </rPr>
      <t>( 3 Meals, 2 Snacks and Accomodation)</t>
    </r>
  </si>
  <si>
    <t>Paper One</t>
  </si>
  <si>
    <t>Tracing Paper</t>
  </si>
  <si>
    <t>Pentel Pen,blue broad</t>
  </si>
  <si>
    <t>INK CART, EPSON 003, Bk (black)</t>
  </si>
  <si>
    <t>INK CART, EPSON 003, Y (yellow)</t>
  </si>
  <si>
    <t>INK CART, EPSON 003, M (magenta)</t>
  </si>
  <si>
    <t>INK CART, EPSON 003, Cyan (blue)</t>
  </si>
  <si>
    <t>Monggol 2, Pencil</t>
  </si>
  <si>
    <t>Capacity Enhancement Related Program Sub-TOTAL</t>
  </si>
  <si>
    <r>
      <t xml:space="preserve">Projects, Programs and Activities (PAPs): </t>
    </r>
    <r>
      <rPr>
        <b/>
        <i/>
        <u val="single"/>
        <sz val="12"/>
        <color theme="1"/>
        <rFont val="Verdana"/>
        <family val="2"/>
      </rPr>
      <t>GAD Advocacy</t>
    </r>
  </si>
  <si>
    <r>
      <t xml:space="preserve">Catering Services for 2021 GAD Planning and Budgeting, good for 35 participants for 3 Days </t>
    </r>
    <r>
      <rPr>
        <b/>
        <i/>
        <sz val="11"/>
        <color rgb="FF000000"/>
        <rFont val="Tahoma"/>
        <family val="2"/>
      </rPr>
      <t>( 3 Meals, 2 Snacks and Accomodation)</t>
    </r>
  </si>
  <si>
    <t>STAPLER, Heavey Duty</t>
  </si>
  <si>
    <t>INK CART, EPSON, 003, Y (yelloe)</t>
  </si>
  <si>
    <t>Capacity Ehancement Related Program Sub-TOTAL</t>
  </si>
  <si>
    <t>GAD OVER-ALL TOTAL</t>
  </si>
  <si>
    <t xml:space="preserve">Submitted by: </t>
  </si>
  <si>
    <t>Peace and Order (POPS)</t>
  </si>
  <si>
    <t>Fund Code: ______________________</t>
  </si>
  <si>
    <r>
      <t xml:space="preserve">Projects, Programs and Activities (PAPs): </t>
    </r>
    <r>
      <rPr>
        <b/>
        <i/>
        <u val="single"/>
        <sz val="12"/>
        <color theme="1"/>
        <rFont val="Verdana"/>
        <family val="2"/>
      </rPr>
      <t>Campaign/Advocacy in Illegal Logging</t>
    </r>
  </si>
  <si>
    <r>
      <t xml:space="preserve">Catering Services Good for 40 Participants for 2 Days </t>
    </r>
    <r>
      <rPr>
        <i/>
        <sz val="11"/>
        <color theme="1"/>
        <rFont val="Verdana"/>
        <family val="2"/>
      </rPr>
      <t>(1 Meal and 2 Snacks )</t>
    </r>
  </si>
  <si>
    <t>Bond Paper, A4, 70 gsm</t>
  </si>
  <si>
    <t>Worx Paper, A4 Size, Thin</t>
  </si>
  <si>
    <t>Expanded Envelope</t>
  </si>
  <si>
    <t>Campaign/Advocacy in Illegal Logging Sub-TOTAL</t>
  </si>
  <si>
    <r>
      <t xml:space="preserve">Projects, Programs and Activities (PAPs): </t>
    </r>
    <r>
      <rPr>
        <b/>
        <i/>
        <u val="single"/>
        <sz val="12"/>
        <color theme="1"/>
        <rFont val="Verdana"/>
        <family val="2"/>
      </rPr>
      <t>Campaign/Advocacy on Illegal Mining</t>
    </r>
  </si>
  <si>
    <r>
      <t xml:space="preserve">Catering Services Good for 40 Participants for 2 Days </t>
    </r>
    <r>
      <rPr>
        <i/>
        <sz val="11"/>
        <color theme="1"/>
        <rFont val="Verdana"/>
        <family val="2"/>
      </rPr>
      <t>(1 Meals and 2 Snacks)</t>
    </r>
  </si>
  <si>
    <t>LPOPS OVER-ALL TOTAL</t>
  </si>
  <si>
    <r>
      <t>Yearly Ecological Solid Waste Management Implementation Evaluati0n  by the Environmental Bureu (EMB)</t>
    </r>
    <r>
      <rPr>
        <sz val="11"/>
        <color rgb="FF000000"/>
        <rFont val="Verdana"/>
        <family val="2"/>
      </rPr>
      <t xml:space="preserve"> </t>
    </r>
    <r>
      <rPr>
        <i/>
        <sz val="11"/>
        <color rgb="FF000000"/>
        <rFont val="Verdana"/>
        <family val="2"/>
      </rPr>
      <t>(2 Meals, 2 Snacks and Accomodation)</t>
    </r>
  </si>
  <si>
    <r>
      <t xml:space="preserve">8th Ecological Solid Waste Management Board Meeting </t>
    </r>
    <r>
      <rPr>
        <i/>
        <sz val="11"/>
        <color rgb="FF000000"/>
        <rFont val="Verdana"/>
        <family val="2"/>
      </rPr>
      <t>( 1 Meal and 1 Snacks)</t>
    </r>
  </si>
  <si>
    <r>
      <t xml:space="preserve">9th Ecological Solid Waste Management Board Meeting </t>
    </r>
    <r>
      <rPr>
        <i/>
        <sz val="11"/>
        <color rgb="FF000000"/>
        <rFont val="Verdana"/>
        <family val="2"/>
      </rPr>
      <t>( 1 Meal and 1 Snacks)</t>
    </r>
  </si>
  <si>
    <r>
      <t xml:space="preserve">10th Ecological Solid Waste Management Board Meeting </t>
    </r>
    <r>
      <rPr>
        <i/>
        <sz val="11"/>
        <color rgb="FF000000"/>
        <rFont val="Verdana"/>
        <family val="2"/>
      </rPr>
      <t>( 1 Meal and 1 Snacks)</t>
    </r>
  </si>
  <si>
    <t>Other Office Supplies and Equipment</t>
  </si>
  <si>
    <t>Office Curtain</t>
  </si>
  <si>
    <t>#16 Wire Clip</t>
  </si>
  <si>
    <t>Battery Clip</t>
  </si>
  <si>
    <t>Fan Belt B-53 1x2</t>
  </si>
  <si>
    <t>Fan Belt B-105 2x2</t>
  </si>
  <si>
    <t>Fan Belt B-58 3x2</t>
  </si>
  <si>
    <t>Fan Belt B-100 2x2</t>
  </si>
  <si>
    <t>Fan Belt B- 70 4x2</t>
  </si>
  <si>
    <t>Fan Belt B- 59 2x2</t>
  </si>
  <si>
    <t>Fan Belt B-40 1x2</t>
  </si>
  <si>
    <t>Door Knobe</t>
  </si>
  <si>
    <t>Quick Set</t>
  </si>
  <si>
    <t>Yeti</t>
  </si>
  <si>
    <t>Gun Tacker</t>
  </si>
  <si>
    <t>Silicon Gun, black</t>
  </si>
  <si>
    <t>Silicon Sealant, for glass, color white</t>
  </si>
  <si>
    <t>LED Bulb (11 Watts)</t>
  </si>
  <si>
    <t>LED Buld (50 Wats)</t>
  </si>
  <si>
    <t>5.5 MM2 THWN Co. Wire, Heavy duty</t>
  </si>
  <si>
    <t>Duplex Wire #6, Heavy duty</t>
  </si>
  <si>
    <t>Convience Outlet 3 gang, Heavy duty</t>
  </si>
  <si>
    <t>Electrical tape Big</t>
  </si>
  <si>
    <t>Other General Services  TOTAL</t>
  </si>
  <si>
    <t>Information and Communication Technology (ICT) Equipment and Devices and Accessories     (100,000.00)</t>
  </si>
  <si>
    <t>EXTERNAL HARD DRIVE, 2TB, 2.5"HDD, USB 3.0</t>
  </si>
  <si>
    <t>Seagate</t>
  </si>
  <si>
    <t>MULTIMEDIA PROJECTOR, 4000 min ANSI Lumens, Outdoor</t>
  </si>
  <si>
    <t>Acer</t>
  </si>
  <si>
    <t>Andriod Tablet, color black</t>
  </si>
  <si>
    <t>Samsung</t>
  </si>
  <si>
    <t>Wireless Access Point</t>
  </si>
  <si>
    <t>ICT  Sub-TOTAL</t>
  </si>
  <si>
    <t>Office Equipment  (200,000.00)</t>
  </si>
  <si>
    <t>Weighing Scale, 500kg</t>
  </si>
  <si>
    <t>Weighing Scale, 10kg</t>
  </si>
  <si>
    <t>Weighing Scale, 1Kg</t>
  </si>
  <si>
    <t>Grass Cutter</t>
  </si>
  <si>
    <t>Kawasaki</t>
  </si>
  <si>
    <t>Air Conditioning Unit, Window Inverter Type</t>
  </si>
  <si>
    <t>Rice Cooker,</t>
  </si>
  <si>
    <t>Camel</t>
  </si>
  <si>
    <t>Office Chairs</t>
  </si>
  <si>
    <t>Swivel</t>
  </si>
  <si>
    <t>Computer Rock, color black</t>
  </si>
  <si>
    <t>Amplefire</t>
  </si>
  <si>
    <t>Office Equipment Sub-TOTAL</t>
  </si>
  <si>
    <t>CAPITAL OUTLAY OVER-ALL TOTAL</t>
  </si>
  <si>
    <t>Repair &amp; Maintenance-Other Property, Plants &amp; Equipment</t>
  </si>
  <si>
    <t>____________________</t>
  </si>
  <si>
    <t>Name of the Project:  Repair of Pulvirizer Machine</t>
  </si>
  <si>
    <t>Repair of Pulvirizer Machine</t>
  </si>
  <si>
    <t>1 JO</t>
  </si>
  <si>
    <t>Name of the Project:  Repair of Bottle Crasher</t>
  </si>
  <si>
    <t>Repair of Bottle Crasher</t>
  </si>
  <si>
    <t xml:space="preserve">Name of the Project:  Eco-Park Shed </t>
  </si>
  <si>
    <t>Lumber (forms) [2" x 8'] -42</t>
  </si>
  <si>
    <t>Bdft.</t>
  </si>
  <si>
    <t>Ordinary Plywood [4' x 8' x 1/4"]</t>
  </si>
  <si>
    <t>Common nails (Assorted)</t>
  </si>
  <si>
    <t>Kgs.</t>
  </si>
  <si>
    <t>Labor</t>
  </si>
  <si>
    <t>Foreman</t>
  </si>
  <si>
    <t>1 Men</t>
  </si>
  <si>
    <t>Carpenter</t>
  </si>
  <si>
    <t>Laborer</t>
  </si>
  <si>
    <t>Ordinary Portland Cement (type1) [40 kgs]</t>
  </si>
  <si>
    <t>Sand (seived)</t>
  </si>
  <si>
    <t>m3</t>
  </si>
  <si>
    <t>Gravel (Washed) [3/4"]</t>
  </si>
  <si>
    <t>Mason</t>
  </si>
  <si>
    <t>4 Men</t>
  </si>
  <si>
    <t>Name of the Project:  Repair of  Bucket Wheel</t>
  </si>
  <si>
    <t>Hub</t>
  </si>
  <si>
    <t>Piecs</t>
  </si>
  <si>
    <t>Axle</t>
  </si>
  <si>
    <t>Bearing</t>
  </si>
  <si>
    <t>Spiser</t>
  </si>
  <si>
    <t>Spok</t>
  </si>
  <si>
    <t>Tube</t>
  </si>
  <si>
    <t>Name of the Project:  Purchasing of Materials for the Construction/Installation of Reinforced Concrete Pipe Culvert</t>
  </si>
  <si>
    <r>
      <t xml:space="preserve">Reinforced Concrete Pipe Culvert [36" </t>
    </r>
    <r>
      <rPr>
        <b/>
        <sz val="12"/>
        <color rgb="FF000000"/>
        <rFont val="Calibri"/>
        <family val="2"/>
      </rPr>
      <t>Ø</t>
    </r>
    <r>
      <rPr>
        <b/>
        <sz val="10.2"/>
        <color rgb="FF000000"/>
        <rFont val="Tahoma"/>
        <family val="2"/>
      </rPr>
      <t>]</t>
    </r>
  </si>
  <si>
    <t>Units</t>
  </si>
  <si>
    <r>
      <t xml:space="preserve">Reinforcing Steel bar [12 mm </t>
    </r>
    <r>
      <rPr>
        <b/>
        <sz val="12"/>
        <color rgb="FF000000"/>
        <rFont val="Calibri"/>
        <family val="2"/>
      </rPr>
      <t>Ø</t>
    </r>
    <r>
      <rPr>
        <b/>
        <sz val="10.2"/>
        <color rgb="FF000000"/>
        <rFont val="Tahoma"/>
        <family val="2"/>
      </rPr>
      <t>]</t>
    </r>
  </si>
  <si>
    <r>
      <t xml:space="preserve">Reinforcing Steel bar [100 mm </t>
    </r>
    <r>
      <rPr>
        <b/>
        <sz val="12"/>
        <color rgb="FF000000"/>
        <rFont val="Calibri"/>
        <family val="2"/>
      </rPr>
      <t>Ø</t>
    </r>
    <r>
      <rPr>
        <b/>
        <sz val="10.2"/>
        <color rgb="FF000000"/>
        <rFont val="Tahoma"/>
        <family val="2"/>
      </rPr>
      <t>]</t>
    </r>
  </si>
  <si>
    <t>Tie Wire [No. 13]</t>
  </si>
  <si>
    <r>
      <t>m</t>
    </r>
    <r>
      <rPr>
        <sz val="10"/>
        <color theme="1"/>
        <rFont val="Calibri"/>
        <family val="2"/>
      </rPr>
      <t>³</t>
    </r>
  </si>
  <si>
    <t xml:space="preserve">Lumber (forms) [2" x 2"  x 8'] </t>
  </si>
  <si>
    <t>Common Wood Nails [No. 3]</t>
  </si>
  <si>
    <t>Common Wood Nails [No. 1]</t>
  </si>
  <si>
    <t>Prepared by:                                                                                                                                                                                 Submitted By:</t>
  </si>
  <si>
    <t>Republic of the Philippines</t>
  </si>
  <si>
    <t>Municipality of Trento</t>
  </si>
  <si>
    <t>PROJECT PROCUREMENT MANAGEMENT PLAN 2020</t>
  </si>
  <si>
    <t>DEPARTMENT:BUREAU OF FIRE PROTECTION</t>
  </si>
  <si>
    <t>SECTION:</t>
  </si>
  <si>
    <t xml:space="preserve">OFFICE Or PROJECT TITLE </t>
  </si>
  <si>
    <t xml:space="preserve"> FUND </t>
  </si>
  <si>
    <t>Office Supplies, Travel Expenses and Firetruck Maintenance</t>
  </si>
  <si>
    <t>UNITS</t>
  </si>
  <si>
    <t>UNIT PRICE</t>
  </si>
  <si>
    <t>QUANTITY/</t>
  </si>
  <si>
    <t>ESTIMATED BUDGET</t>
  </si>
  <si>
    <t>NOTE /REMARKS if ANY CHANGES</t>
  </si>
  <si>
    <t>SIZE</t>
  </si>
  <si>
    <t>1st Quarter</t>
  </si>
  <si>
    <t>2nd Quarter</t>
  </si>
  <si>
    <t>3rd Quarter</t>
  </si>
  <si>
    <t>4th Quarter</t>
  </si>
  <si>
    <t>A. Office Supplies</t>
  </si>
  <si>
    <t>Epson Printer Ink</t>
  </si>
  <si>
    <t>Long Bondpaper</t>
  </si>
  <si>
    <t>A4 Bondpaper</t>
  </si>
  <si>
    <t>Long Brown Folder</t>
  </si>
  <si>
    <t>Long Brown Envelope</t>
  </si>
  <si>
    <t>100</t>
  </si>
  <si>
    <t>File box</t>
  </si>
  <si>
    <t>Fastener</t>
  </si>
  <si>
    <t>Black Ballpen</t>
  </si>
  <si>
    <t>Pentel Pen (pilot) Black</t>
  </si>
  <si>
    <t>White Board Pen</t>
  </si>
  <si>
    <t>Elmer's Glue 130g</t>
  </si>
  <si>
    <t>Staple Wire No. 35</t>
  </si>
  <si>
    <t>Paper Clip 5mm</t>
  </si>
  <si>
    <t xml:space="preserve">Scotch Tape </t>
  </si>
  <si>
    <t>Masking Tape</t>
  </si>
  <si>
    <t>Scissors</t>
  </si>
  <si>
    <t>Stabilo</t>
  </si>
  <si>
    <t>Sub Total:</t>
  </si>
  <si>
    <t>B. Travel Expenses</t>
  </si>
  <si>
    <t>Travel Expense</t>
  </si>
  <si>
    <t>ANA (As needed arises)</t>
  </si>
  <si>
    <t>C. Firetruck Maintenance</t>
  </si>
  <si>
    <t>Firetruck Maintenance (Spare Parts &amp; Servicing)</t>
  </si>
  <si>
    <t>Grand Total:</t>
  </si>
  <si>
    <t xml:space="preserve">Prepared By:                                                                                          </t>
  </si>
  <si>
    <t xml:space="preserve">Approved By; </t>
  </si>
  <si>
    <t>SFO2 STEWART G. CABAÑEROS, JR.</t>
  </si>
  <si>
    <t>WILLIAM E CALVEZ. CE</t>
  </si>
  <si>
    <t>Municipal Fire Marshal</t>
  </si>
  <si>
    <t xml:space="preserve">                           </t>
  </si>
  <si>
    <r>
      <t>END-USER/UNIT</t>
    </r>
    <r>
      <rPr>
        <b/>
        <sz val="9"/>
        <color theme="1"/>
        <rFont val="Verdana"/>
        <family val="2"/>
      </rPr>
      <t xml:space="preserve">: </t>
    </r>
    <r>
      <rPr>
        <b/>
        <u val="single"/>
        <sz val="9"/>
        <color theme="1"/>
        <rFont val="Verdana"/>
        <family val="2"/>
      </rPr>
      <t>BUDGET OFFICE</t>
    </r>
  </si>
  <si>
    <t>Charged to: GENERAL FUND (OFFICE OF THE MUN. BUDGET OFFICE)</t>
  </si>
  <si>
    <t>OFFICE SUPPLIES EXPENSES</t>
  </si>
  <si>
    <t>INSECTICIDE, aerosol type, net content: 600ml min</t>
  </si>
  <si>
    <t>Can</t>
  </si>
  <si>
    <t>TONER CART, HP CE285AC , Black</t>
  </si>
  <si>
    <t>Cart</t>
  </si>
  <si>
    <t>EXTERNAL HARD DRIVE, 1TB, 2.5"HDD, USB 3.0</t>
  </si>
  <si>
    <t>FLASH DRIVE, 16 GB capacity</t>
  </si>
  <si>
    <t>STAMP PAD INK, purple or violet</t>
  </si>
  <si>
    <t>botle</t>
  </si>
  <si>
    <t>BALLPEN (BLACK &amp; BLUE)</t>
  </si>
  <si>
    <t>FILING TRAY</t>
  </si>
  <si>
    <t>MULTIMEDIA PROJECTOR</t>
  </si>
  <si>
    <t>- white and colour brightness at 3600lm</t>
  </si>
  <si>
    <t>- XGA resolution</t>
  </si>
  <si>
    <t>- High contrast ratio of 15,000:1</t>
  </si>
  <si>
    <t>- horizontal keystone slider</t>
  </si>
  <si>
    <t>- 10,000 hours lamp life in eco-mode</t>
  </si>
  <si>
    <t xml:space="preserve">NETBOOK </t>
  </si>
  <si>
    <t>- core i5 with Turbo Boost up to 3.1ghz</t>
  </si>
  <si>
    <t>- 8 gb RAM</t>
  </si>
  <si>
    <t>- 2 TB internal memmory</t>
  </si>
  <si>
    <t>- 15.6 inches monitor w/ numeric keypad</t>
  </si>
  <si>
    <t>VERTICAL STEEL FILING CABINET W/ 4 DRAWERS</t>
  </si>
  <si>
    <t>SERGIA C. BIDO</t>
  </si>
  <si>
    <t>RMO III</t>
  </si>
  <si>
    <t>Office of the Election Officer</t>
  </si>
  <si>
    <t>Charged to: Support to Comelec</t>
  </si>
  <si>
    <t>PREFERRED BRAND                 (if applicable)</t>
  </si>
  <si>
    <t>Aircon 2HP split type inventer</t>
  </si>
  <si>
    <t>Wooden Couch (Sofa Bed) Narra</t>
  </si>
  <si>
    <t xml:space="preserve"> 74"L, 24W x 24 H", Inside 70L" x 20"W x 24 H</t>
  </si>
  <si>
    <t>Office Table with glass, 3 drawers &amp; Lock -Narra</t>
  </si>
  <si>
    <t>30"L x 40"W x 30" H</t>
  </si>
  <si>
    <t>Wooden Office Chairs Narra</t>
  </si>
  <si>
    <t>Seat: 1" x 17" x 18", Height 42" &amp;  18"</t>
  </si>
  <si>
    <t>Steel Filling Cabinet with 4 drawers &amp; lock</t>
  </si>
  <si>
    <t>Television 32"</t>
  </si>
  <si>
    <t>EMELITA B. YU</t>
  </si>
  <si>
    <t>NOEL U. OROT</t>
  </si>
  <si>
    <t>Election Assistant II</t>
  </si>
  <si>
    <t>Election Officer III</t>
  </si>
  <si>
    <t>Charged to: Election Funds</t>
  </si>
  <si>
    <t>Projects, Program and Activities (PAPs):</t>
  </si>
  <si>
    <t>Preparation for May 9, 2022  National and local Elections</t>
  </si>
  <si>
    <t>Alcohol 500 ml</t>
  </si>
  <si>
    <t>Ballpen (black) 50's</t>
  </si>
  <si>
    <t>Bond Paper A4, 80gsm</t>
  </si>
  <si>
    <t>Bond Paper Long, 80 gsm</t>
  </si>
  <si>
    <t>Brother Toner TN - 3448</t>
  </si>
  <si>
    <t>Brother</t>
  </si>
  <si>
    <t>Cable Wire Installation</t>
  </si>
  <si>
    <t>Detergent Powder all purpose 1kg</t>
  </si>
  <si>
    <t>pouch</t>
  </si>
  <si>
    <t>Disinfectant Spray</t>
  </si>
  <si>
    <t>Emergency Light</t>
  </si>
  <si>
    <t>EPSON Ink Colored Black 70 ml</t>
  </si>
  <si>
    <t>Epson</t>
  </si>
  <si>
    <t>EPSON Ink Colored Yellow 70 ml</t>
  </si>
  <si>
    <t>EPSON Ink Colored Blue 70 ml</t>
  </si>
  <si>
    <t>EPSON Ink Colored Red 70 ml</t>
  </si>
  <si>
    <t>Florescent Bulb seamless bracket 16 Watts</t>
  </si>
  <si>
    <t>Florescent Bulb 40 Watts</t>
  </si>
  <si>
    <t>Furniture Cleaner Aerosol type</t>
  </si>
  <si>
    <t>HP LASER JET 35A Toner (Back)</t>
  </si>
  <si>
    <t>HP</t>
  </si>
  <si>
    <t>Insecticide</t>
  </si>
  <si>
    <t>Marker</t>
  </si>
  <si>
    <t>Mop head</t>
  </si>
  <si>
    <t>Mop handle</t>
  </si>
  <si>
    <t xml:space="preserve">Mouse </t>
  </si>
  <si>
    <t>Mouse Pad</t>
  </si>
  <si>
    <t>Note Pad 3"</t>
  </si>
  <si>
    <t>Photo Sticker Glossy</t>
  </si>
  <si>
    <t>Photo Paper</t>
  </si>
  <si>
    <t>Push pin</t>
  </si>
  <si>
    <t>Scotch tape 2"</t>
  </si>
  <si>
    <t>Sign pen (blue) .07</t>
  </si>
  <si>
    <t>Stamping Pad</t>
  </si>
  <si>
    <t>Stamping Ink</t>
  </si>
  <si>
    <t>Toilet Tissue</t>
  </si>
  <si>
    <t>UPS</t>
  </si>
  <si>
    <t>Fuel, Oil and Lubricants</t>
  </si>
  <si>
    <t>A.</t>
  </si>
  <si>
    <t>HEAVY EQUIPMENT</t>
  </si>
  <si>
    <t>A.1</t>
  </si>
  <si>
    <t>DIESEL</t>
  </si>
  <si>
    <t>A.2</t>
  </si>
  <si>
    <t>OIL</t>
  </si>
  <si>
    <t>B.</t>
  </si>
  <si>
    <t>VARIOUS VEHICLES</t>
  </si>
  <si>
    <t>B.1</t>
  </si>
  <si>
    <t>B.2</t>
  </si>
  <si>
    <t>GASOLINE</t>
  </si>
  <si>
    <t>B.3</t>
  </si>
  <si>
    <t>OTHER SUPPLIES AND MATERIALS EXPENSES</t>
  </si>
  <si>
    <t>Scrub Brush</t>
  </si>
  <si>
    <t>Toilet Cleaner (Liquid)</t>
  </si>
  <si>
    <t>Fabric Conditioner</t>
  </si>
  <si>
    <t>Mop Head</t>
  </si>
  <si>
    <t>Mop Head w/ handle</t>
  </si>
  <si>
    <t>Mop Handle (Wooden)</t>
  </si>
  <si>
    <t>Working Gloves 38 cm</t>
  </si>
  <si>
    <t>Softbroom (Tambo)</t>
  </si>
  <si>
    <t>Hard broom (tingting)</t>
  </si>
  <si>
    <t>Steel Wool</t>
  </si>
  <si>
    <t>Sosa</t>
  </si>
  <si>
    <t>Dust Pan</t>
  </si>
  <si>
    <t>Toilet Deodorant</t>
  </si>
  <si>
    <t>Air Freshener 280ml/150 min.</t>
  </si>
  <si>
    <t>Alcohol 70% scented</t>
  </si>
  <si>
    <t>bots.</t>
  </si>
  <si>
    <t>Disinfectant Spray 550g</t>
  </si>
  <si>
    <t>MDRRM</t>
  </si>
  <si>
    <t>Ballpen Black</t>
  </si>
  <si>
    <t>Columnar Book 18 Columns</t>
  </si>
  <si>
    <t>White Board Marker (Black)</t>
  </si>
  <si>
    <t>Paper, multicopy, 80gsm, A4</t>
  </si>
  <si>
    <t>Paper, multicopy, 80gsm, F4</t>
  </si>
  <si>
    <t>Push Pins Flat Head</t>
  </si>
  <si>
    <t>Record Book 300 pages</t>
  </si>
  <si>
    <t>Heavy Duty Stapler 26/6</t>
  </si>
  <si>
    <t xml:space="preserve">Black Ink </t>
  </si>
  <si>
    <t>Cyan Ink</t>
  </si>
  <si>
    <t>Magenta Ink</t>
  </si>
  <si>
    <t>Yellow Ink</t>
  </si>
  <si>
    <t>Paper Clips (51mm)</t>
  </si>
  <si>
    <t>Administrative Assistant II</t>
  </si>
  <si>
    <t>LDRRMO III</t>
  </si>
  <si>
    <t>Calculator (12 digit)</t>
  </si>
  <si>
    <t>Sliding Paper Cutter</t>
  </si>
  <si>
    <t>Paper Cutter (Wood Type/Heavy Duty)</t>
  </si>
  <si>
    <t>Data File Box Closed Ends</t>
  </si>
  <si>
    <t>Envelope (expanding, Kraftboard) legal size</t>
  </si>
  <si>
    <t>Brown Envelope</t>
  </si>
  <si>
    <t>External Drive 1 TB</t>
  </si>
  <si>
    <t>Folder A4 size documents</t>
  </si>
  <si>
    <t>Folder Legal Size documents</t>
  </si>
  <si>
    <t>bundles</t>
  </si>
  <si>
    <t>Glue 200grams</t>
  </si>
  <si>
    <t>Staple Gun Tacker (Heavy Duty)</t>
  </si>
  <si>
    <t>White Board Marker (Blue)</t>
  </si>
  <si>
    <t>Pencil Lead w/ eraser</t>
  </si>
  <si>
    <t>Ruler Plastic 12 inches</t>
  </si>
  <si>
    <t>Scissor 6"</t>
  </si>
  <si>
    <t>Sign Pen black .5mm</t>
  </si>
  <si>
    <t>Sign Pen blue .5mm</t>
  </si>
  <si>
    <t>Sign Pen black .5mm Refill</t>
  </si>
  <si>
    <t>Sign Pen blue .5mm Refill</t>
  </si>
  <si>
    <t>Tape (Masking 24mm)</t>
  </si>
  <si>
    <t>Tape (Masking 48mm)</t>
  </si>
  <si>
    <t>Tape (Masking 12mm)</t>
  </si>
  <si>
    <t>Transparent Tape 24mm</t>
  </si>
  <si>
    <t>Transparent Tape 12mm</t>
  </si>
  <si>
    <t>Metal Clip Binder (41mm)</t>
  </si>
  <si>
    <t xml:space="preserve">Toner Cartridge </t>
  </si>
  <si>
    <t>Fujixerox Docucentre S2011</t>
  </si>
  <si>
    <t>Non-Office</t>
  </si>
  <si>
    <t>DICT Program</t>
  </si>
  <si>
    <t xml:space="preserve">Desktop Computer </t>
  </si>
  <si>
    <t>Net Book</t>
  </si>
  <si>
    <t>Window Type Aircon, 1HP</t>
  </si>
  <si>
    <t>Floor Standing Type Aircon. 4HP</t>
  </si>
  <si>
    <r>
      <t xml:space="preserve">Desktop Computer </t>
    </r>
    <r>
      <rPr>
        <sz val="8"/>
        <rFont val="Verdana"/>
        <family val="2"/>
      </rPr>
      <t>(Processor:3GHz, HDD:1TB,              RAM:4GB, w/ Video Graphics)</t>
    </r>
  </si>
  <si>
    <t>Epson L3110</t>
  </si>
  <si>
    <r>
      <rPr>
        <b/>
        <sz val="8"/>
        <rFont val="Verdana"/>
        <family val="2"/>
      </rPr>
      <t>Document Scanner</t>
    </r>
    <r>
      <rPr>
        <sz val="8"/>
        <rFont val="Verdana"/>
        <family val="2"/>
      </rPr>
      <t xml:space="preserve"> (Feeder Type)</t>
    </r>
  </si>
  <si>
    <t>Epson DS-410</t>
  </si>
  <si>
    <t>MOTOR VEHICLE</t>
  </si>
  <si>
    <r>
      <rPr>
        <b/>
        <sz val="8"/>
        <rFont val="Verdana"/>
        <family val="2"/>
      </rPr>
      <t>SUV</t>
    </r>
    <r>
      <rPr>
        <sz val="8"/>
        <rFont val="Verdana"/>
        <family val="2"/>
      </rPr>
      <t xml:space="preserve"> (Diesel Engine, 3.0 LS-A 4x4 AT, Color: White)</t>
    </r>
  </si>
  <si>
    <t>Isuzu Mux</t>
  </si>
  <si>
    <t>Engineering</t>
  </si>
  <si>
    <t>PREFERRED BRAND             (if applicable)</t>
  </si>
  <si>
    <t>ADVENTURE</t>
  </si>
  <si>
    <t>Brake Pad</t>
  </si>
  <si>
    <t>Brake Shoe</t>
  </si>
  <si>
    <t>Hand Brake Cable</t>
  </si>
  <si>
    <t>Spring Pin</t>
  </si>
  <si>
    <t>Battery</t>
  </si>
  <si>
    <t>Side Mirror</t>
  </si>
  <si>
    <t xml:space="preserve">Injection Pump Calibration </t>
  </si>
  <si>
    <t>Adjuster Bolt/Nut</t>
  </si>
  <si>
    <t>Crankshaft Oil Seal</t>
  </si>
  <si>
    <t>Timing Belt Long</t>
  </si>
  <si>
    <t>Timing Belt Short</t>
  </si>
  <si>
    <t>Fan Belt 9.5 x 1090</t>
  </si>
  <si>
    <t>Timing Belt 4pk 1035</t>
  </si>
  <si>
    <t>Fan Belt  13x865</t>
  </si>
  <si>
    <t>Rocket Arm</t>
  </si>
  <si>
    <t>AMBULANCE FOTON</t>
  </si>
  <si>
    <t>Air freshener</t>
  </si>
  <si>
    <t>Alternator Repair</t>
  </si>
  <si>
    <t>Battery Clamp</t>
  </si>
  <si>
    <t>Battery 12V</t>
  </si>
  <si>
    <t>Banjo Bolt</t>
  </si>
  <si>
    <t>Brake Fluid</t>
  </si>
  <si>
    <t>Bumper Light Front</t>
  </si>
  <si>
    <t>Cable Tie</t>
  </si>
  <si>
    <t>Engine &amp; Under Chase Maint.</t>
  </si>
  <si>
    <t>Fan Belt</t>
  </si>
  <si>
    <t>Fusible Link</t>
  </si>
  <si>
    <t>Hydraulic Jack</t>
  </si>
  <si>
    <t>PA System 12V</t>
  </si>
  <si>
    <t>Rubber Valve Tire</t>
  </si>
  <si>
    <t>Rubber Cup</t>
  </si>
  <si>
    <t>Sand Paper</t>
  </si>
  <si>
    <t>Silicon Gasket</t>
  </si>
  <si>
    <t>Tire 195 x 15</t>
  </si>
  <si>
    <t>Tire 195 x 14</t>
  </si>
  <si>
    <t>Universal Cross Joint</t>
  </si>
  <si>
    <t>Villamoid Gasket</t>
  </si>
  <si>
    <t>mtr</t>
  </si>
  <si>
    <t>WD 40</t>
  </si>
  <si>
    <t>Wheel Bolt</t>
  </si>
  <si>
    <t>AMBULANCE KINGLONG</t>
  </si>
  <si>
    <t>Bulb A/S</t>
  </si>
  <si>
    <t>Bulb 12V</t>
  </si>
  <si>
    <t>Clutch Cylinder</t>
  </si>
  <si>
    <t>Radiator Cup</t>
  </si>
  <si>
    <t>5 x 90 ACS</t>
  </si>
  <si>
    <t>BACKHOE JOB 250</t>
  </si>
  <si>
    <t>Spacer</t>
  </si>
  <si>
    <t>Idler Bushing</t>
  </si>
  <si>
    <t>Seal Group</t>
  </si>
  <si>
    <t>Snap Ring</t>
  </si>
  <si>
    <t>Ball Bearing</t>
  </si>
  <si>
    <t>Oring</t>
  </si>
  <si>
    <t>Sufa Boots</t>
  </si>
  <si>
    <t>Sprocket Bolt</t>
  </si>
  <si>
    <t>Oil Seal</t>
  </si>
  <si>
    <t>Lack Ring</t>
  </si>
  <si>
    <t>Bolt</t>
  </si>
  <si>
    <t>Mighty Gasket</t>
  </si>
  <si>
    <t>Oil seal</t>
  </si>
  <si>
    <t>Oil Seal 80 x 35 x 12</t>
  </si>
  <si>
    <t>Bearing # 630722</t>
  </si>
  <si>
    <t>IZUZU ELF 4BE1</t>
  </si>
  <si>
    <t>Oil Filter Primary</t>
  </si>
  <si>
    <t>Oil Filter Secondary</t>
  </si>
  <si>
    <t>Wiper Blade</t>
  </si>
  <si>
    <t>Flasher Relay</t>
  </si>
  <si>
    <t>Blomer Fam</t>
  </si>
  <si>
    <t>Bulb Single</t>
  </si>
  <si>
    <t>Bulb Double</t>
  </si>
  <si>
    <t>Fog Lamp</t>
  </si>
  <si>
    <t>Drag Link</t>
  </si>
  <si>
    <t>Tied Rod End</t>
  </si>
  <si>
    <t>Hub Bolt Front</t>
  </si>
  <si>
    <t>Hub Bolt Rear</t>
  </si>
  <si>
    <t>Cylinder Head Gasket</t>
  </si>
  <si>
    <t>Battery Terminal</t>
  </si>
  <si>
    <t>Elecronic Flasher</t>
  </si>
  <si>
    <t>DT SAA 5424</t>
  </si>
  <si>
    <t>Accelerator Cable</t>
  </si>
  <si>
    <t>Clutch Repair kit</t>
  </si>
  <si>
    <t>Brake/Clutch Parts</t>
  </si>
  <si>
    <t>Clutch Lining</t>
  </si>
  <si>
    <t>Aircon Repair</t>
  </si>
  <si>
    <t>lot</t>
  </si>
  <si>
    <t>Brake shoe</t>
  </si>
  <si>
    <t>AirHORH</t>
  </si>
  <si>
    <t>Hub Bearing</t>
  </si>
  <si>
    <t>Hub Oil Seal</t>
  </si>
  <si>
    <t>Rubber cup Small</t>
  </si>
  <si>
    <t>Rubber cup big</t>
  </si>
  <si>
    <t>DT SHY 966</t>
  </si>
  <si>
    <t>pck</t>
  </si>
  <si>
    <t>Selector Cable</t>
  </si>
  <si>
    <t>Repair Kit</t>
  </si>
  <si>
    <t xml:space="preserve">set </t>
  </si>
  <si>
    <t>Signal Light</t>
  </si>
  <si>
    <t>Accrilic Paint</t>
  </si>
  <si>
    <t>Thinner</t>
  </si>
  <si>
    <t>BACKHOE VOLVO</t>
  </si>
  <si>
    <t>Timing Belt</t>
  </si>
  <si>
    <t>Change Oil</t>
  </si>
  <si>
    <t xml:space="preserve">pc </t>
  </si>
  <si>
    <t>BULLDOZER D6B CATERPILAR</t>
  </si>
  <si>
    <t>Roller</t>
  </si>
  <si>
    <t>Graded Bolt 5/8 x 3 1/4</t>
  </si>
  <si>
    <t>Graded Bolt 3/4 x 2 1/4</t>
  </si>
  <si>
    <t>Top Roller</t>
  </si>
  <si>
    <t>Track Link Bolt</t>
  </si>
  <si>
    <t>PAYLOADER 75-B</t>
  </si>
  <si>
    <t>Cross Joint</t>
  </si>
  <si>
    <t>Car Fan</t>
  </si>
  <si>
    <t>Hydrolic Hose</t>
  </si>
  <si>
    <t>Copper Tube</t>
  </si>
  <si>
    <t>ft</t>
  </si>
  <si>
    <t>Interverted Fiting 3/16</t>
  </si>
  <si>
    <t>Stick Bearing</t>
  </si>
  <si>
    <t>Divider Spacer</t>
  </si>
  <si>
    <t>Spacer A/S</t>
  </si>
  <si>
    <t>Spindle Nut A/S</t>
  </si>
  <si>
    <t>U-Flange- 16 T</t>
  </si>
  <si>
    <t>Oil Seal U F</t>
  </si>
  <si>
    <t>Yok Sleeye Flange 15 S</t>
  </si>
  <si>
    <t>Battery 21 Plates</t>
  </si>
  <si>
    <t>GRADER GDS7 MITSUBISHI</t>
  </si>
  <si>
    <t>Battery 17 Plates</t>
  </si>
  <si>
    <t xml:space="preserve">INNOVA </t>
  </si>
  <si>
    <t>Shock Absorber</t>
  </si>
  <si>
    <t>Ball Joint Loner</t>
  </si>
  <si>
    <t>Ball Joint Upper</t>
  </si>
  <si>
    <t>Wider Blade</t>
  </si>
  <si>
    <t>Head Light Bulb</t>
  </si>
  <si>
    <t>Center Mirror</t>
  </si>
  <si>
    <t>Pull Out &amp; Install Head Light</t>
  </si>
  <si>
    <t>Alternator Assy</t>
  </si>
  <si>
    <t>Pum Motor</t>
  </si>
  <si>
    <t>Delo Gold Oil</t>
  </si>
  <si>
    <t>gal</t>
  </si>
  <si>
    <t>Fan Belt 7 pk</t>
  </si>
  <si>
    <t>Timing belt 97 T</t>
  </si>
  <si>
    <t>Air Cleaner</t>
  </si>
  <si>
    <t>Alternator Assy Japan</t>
  </si>
  <si>
    <t>Tire 205x15</t>
  </si>
  <si>
    <t>GRADER GD 655 KUMATSU</t>
  </si>
  <si>
    <t>Hydraulic Hose</t>
  </si>
  <si>
    <t>Transmission Ply Wheel Build-Up</t>
  </si>
  <si>
    <t>Center Axle Re-Spline</t>
  </si>
  <si>
    <t xml:space="preserve">L-300 MITSUBISHI </t>
  </si>
  <si>
    <t>Center Post</t>
  </si>
  <si>
    <t>Hydraulic Jack 2 tons</t>
  </si>
  <si>
    <t>Bearing Lock</t>
  </si>
  <si>
    <t>Grease</t>
  </si>
  <si>
    <t>Overhauling Gasket</t>
  </si>
  <si>
    <t>Piston Ring</t>
  </si>
  <si>
    <t>Gasket Cement</t>
  </si>
  <si>
    <t>Kerosene</t>
  </si>
  <si>
    <t>Pulleya 4</t>
  </si>
  <si>
    <t>Radiator Hose Upper</t>
  </si>
  <si>
    <t>Radiator Hose Lower</t>
  </si>
  <si>
    <t>Shock Absorber R</t>
  </si>
  <si>
    <t>Glow Plug</t>
  </si>
  <si>
    <t>Bumper Lump</t>
  </si>
  <si>
    <t>Alternator Belt</t>
  </si>
  <si>
    <t>Back Lamp Switch</t>
  </si>
  <si>
    <t>Fuse, 15,20 A</t>
  </si>
  <si>
    <t>Mighty Bond</t>
  </si>
  <si>
    <t>Hose Clip</t>
  </si>
  <si>
    <t>Califer Kit</t>
  </si>
  <si>
    <t>ISUZU ELF 4BE1</t>
  </si>
  <si>
    <t>Wifer Blade</t>
  </si>
  <si>
    <t>Blower Fan</t>
  </si>
  <si>
    <t>Tie Rod End</t>
  </si>
  <si>
    <t xml:space="preserve">Cylinder </t>
  </si>
  <si>
    <t>MONTERO</t>
  </si>
  <si>
    <t xml:space="preserve">Wiper Winshield Motor </t>
  </si>
  <si>
    <t>Combination Wrench</t>
  </si>
  <si>
    <t>Stick On</t>
  </si>
  <si>
    <t>Wheel Palancing</t>
  </si>
  <si>
    <t>Engine Oil</t>
  </si>
  <si>
    <t>qrts</t>
  </si>
  <si>
    <t>Stabilizer Link</t>
  </si>
  <si>
    <t xml:space="preserve">pcs </t>
  </si>
  <si>
    <t>Tint</t>
  </si>
  <si>
    <t>Caliper Kit</t>
  </si>
  <si>
    <t>Caliper Piston</t>
  </si>
  <si>
    <t>Timing Belt 99</t>
  </si>
  <si>
    <t>Timing Belt Tensioner</t>
  </si>
  <si>
    <t>Idler Bearing</t>
  </si>
  <si>
    <t>Tensioner Bearing</t>
  </si>
  <si>
    <t>Upper Ball Joint</t>
  </si>
  <si>
    <t>Lower Ball Joint</t>
  </si>
  <si>
    <t>WD 40 Oil</t>
  </si>
  <si>
    <t>Wiper Blade Front</t>
  </si>
  <si>
    <t>Wiper Blade Rear</t>
  </si>
  <si>
    <t>SELF LOAD 10 WHEELERS</t>
  </si>
  <si>
    <t>Exhaust Pipe Assy</t>
  </si>
  <si>
    <t>Bolt L/R</t>
  </si>
  <si>
    <t>Brake Shoe W/Lining</t>
  </si>
  <si>
    <t>Wifer</t>
  </si>
  <si>
    <t>Tall Light Switch</t>
  </si>
  <si>
    <t>Pinion Nut</t>
  </si>
  <si>
    <t>Valve Seal</t>
  </si>
  <si>
    <t>Temperature Gauge</t>
  </si>
  <si>
    <t>Oil Gauge</t>
  </si>
  <si>
    <t>L-Side Mirror</t>
  </si>
  <si>
    <t>Brake Lining Front</t>
  </si>
  <si>
    <t>Packing Seal</t>
  </si>
  <si>
    <t>Seal Dust</t>
  </si>
  <si>
    <t>Hydraulic Booster Cowl</t>
  </si>
  <si>
    <t>FIRE TRUCK</t>
  </si>
  <si>
    <t>Muffler</t>
  </si>
  <si>
    <t>Alternator</t>
  </si>
  <si>
    <t>NISSAN SKJ 873</t>
  </si>
  <si>
    <t xml:space="preserve">sets </t>
  </si>
  <si>
    <t>Wheel Cylinder Bolt</t>
  </si>
  <si>
    <t>Bearing Inner</t>
  </si>
  <si>
    <t>Bearing Outer</t>
  </si>
  <si>
    <t>Fitting Oil</t>
  </si>
  <si>
    <t>Single Bulb</t>
  </si>
  <si>
    <t>Oil Filter 509 A</t>
  </si>
  <si>
    <t>Oil Filter 510 A</t>
  </si>
  <si>
    <t>Starter Relay</t>
  </si>
  <si>
    <t>Center Bolt</t>
  </si>
  <si>
    <t>Radiator Hose</t>
  </si>
  <si>
    <t xml:space="preserve">U-Bolt </t>
  </si>
  <si>
    <t>Bolt W/Nut</t>
  </si>
  <si>
    <t>MAN LEFTER</t>
  </si>
  <si>
    <t>FOTON ELF</t>
  </si>
  <si>
    <t>Tails Lights</t>
  </si>
  <si>
    <t>ISUZU FORWARD</t>
  </si>
  <si>
    <t>Rocker Arm Assy</t>
  </si>
  <si>
    <t>Hub Bolt</t>
  </si>
  <si>
    <t>Mini Fuse</t>
  </si>
  <si>
    <t>Grease Gun Fitting</t>
  </si>
  <si>
    <t>Spring A/S</t>
  </si>
  <si>
    <t>Ball Spring</t>
  </si>
  <si>
    <t>Gas Tank</t>
  </si>
  <si>
    <t>Fuse Box</t>
  </si>
  <si>
    <t xml:space="preserve">Horn Relay </t>
  </si>
  <si>
    <t>Brake Hose</t>
  </si>
  <si>
    <t>King Pin Kit</t>
  </si>
  <si>
    <t>Tie rod End</t>
  </si>
  <si>
    <t>Tail Light</t>
  </si>
  <si>
    <t>Stabilizer Bushing</t>
  </si>
  <si>
    <t>Ball Joint</t>
  </si>
  <si>
    <t>Spring Hanger</t>
  </si>
  <si>
    <t>Drilling</t>
  </si>
  <si>
    <t>JOSEPH T. LUSTRE</t>
  </si>
  <si>
    <t>Admin Aide IV</t>
  </si>
  <si>
    <r>
      <t>END-USER/UNIT</t>
    </r>
    <r>
      <rPr>
        <b/>
        <sz val="8"/>
        <color theme="1"/>
        <rFont val="Verdana"/>
        <family val="2"/>
      </rPr>
      <t xml:space="preserve">: </t>
    </r>
    <r>
      <rPr>
        <b/>
        <u val="single"/>
        <sz val="8"/>
        <color theme="1"/>
        <rFont val="Verdana"/>
        <family val="2"/>
      </rPr>
      <t>MSWD OFFICE</t>
    </r>
  </si>
  <si>
    <t xml:space="preserve">Charged to: NON-OFFICE -Support to Senior Citizen </t>
  </si>
  <si>
    <t>Catering Services for Assembly of Senior Citizen for Social Pension pay-out good for 50 pax One(1) Meal &amp; Two (2) snacks</t>
  </si>
  <si>
    <t>JO</t>
  </si>
  <si>
    <t>Catering Services for  Orientation Advocacy for Business Operation w/ Chapter President w/50 pax One (1) Meal &amp; One (1)) Snack</t>
  </si>
  <si>
    <t>Bond Paper (A4)</t>
  </si>
  <si>
    <t>Bond Paper (Legal)</t>
  </si>
  <si>
    <t>Masking Tape (Big)</t>
  </si>
  <si>
    <t>White Board (2x3)</t>
  </si>
  <si>
    <t>White Board  Pen</t>
  </si>
  <si>
    <t>Cartolina (Assorted)</t>
  </si>
  <si>
    <t>White Board Eraser</t>
  </si>
  <si>
    <t>Sticky Note (Big)</t>
  </si>
  <si>
    <t>Brown Envenlope (Long)</t>
  </si>
  <si>
    <t>Cord Board (2x3)</t>
  </si>
  <si>
    <t>Folder (Long)</t>
  </si>
  <si>
    <t xml:space="preserve">Ink Epson </t>
  </si>
  <si>
    <t>Trash Can (Big)</t>
  </si>
  <si>
    <t>Ballpen (Black &amp; Blue )</t>
  </si>
  <si>
    <t>Hard Broom</t>
  </si>
  <si>
    <t>Detergent Bar</t>
  </si>
  <si>
    <t>bar</t>
  </si>
  <si>
    <t>Detergent powder</t>
  </si>
  <si>
    <t>Scissor (Big)</t>
  </si>
  <si>
    <t>Magazine File</t>
  </si>
  <si>
    <t>Printer w/Scanner (Print,Scan,Copy,Wifi Direct</t>
  </si>
  <si>
    <t>GRANDTOTAL</t>
  </si>
  <si>
    <r>
      <t>NOTE:</t>
    </r>
    <r>
      <rPr>
        <sz val="8"/>
        <color theme="1"/>
        <rFont val="Verdana"/>
        <family val="2"/>
      </rPr>
      <t xml:space="preserve">      Technical Specifications for each Item/Project being proposed shall be submitted as part of the PPMP</t>
    </r>
  </si>
  <si>
    <t>GERLY S. ROMERO</t>
  </si>
  <si>
    <t>HARVEY R. MANTO,RSW</t>
  </si>
  <si>
    <t>AA1</t>
  </si>
  <si>
    <t xml:space="preserve">            MSWDO</t>
  </si>
  <si>
    <t>Charged to: NON-OFFICE -Support to PWDs</t>
  </si>
  <si>
    <t>Catering Services for Eye &amp; Ear Screening of Person with Disability  for 200 pax One(1) Meal &amp; Two (2) snacks</t>
  </si>
  <si>
    <t>Catering Services for General Assembly of Persons with Disability w/ 65 pax One (1) Meal &amp; Two (2) Snack</t>
  </si>
  <si>
    <t>bot</t>
  </si>
  <si>
    <t>Pencil no. 2</t>
  </si>
  <si>
    <t>Computer Desktop  w/complete Accessories &amp; Printer</t>
  </si>
  <si>
    <t xml:space="preserve">core i5, NUCLEAR BLAST 15-9400-j1320trn, CPU L1151NM CORE I5-9400 2.90GHZ, 9MB CACHE. MB L1151 H310M VGA,HDMI,M.2, MATX. DDR 4 PC2666 4GB KINGSTON KVR26N19S6/4. HD 3.5" 1TB SATA. CIVO CASE G Series MICRO ATX BLK/BLK 650W PS W/ SATA. CIVO KYBD/MOUSE EMK-2200, (COMBO) USB. ODD DVD+/-RW SATA 24X BLACK, OEM. SPEAKER USB BLACK. MONITOR ACER 18.5" LED EB192Q B BLACK W/O SPEAKER.IDEAL AVR 500VA PSL-5000 W 4X220V UNIVERSAL OUTLET. SW MS WIN 10 HOME 64-BIT (OEM). PRINTER EPSON  INKJET CIS L120. </t>
  </si>
  <si>
    <t>Printer w/Scanner( Print,Scan,Copy,Wifi Direct)</t>
  </si>
  <si>
    <t>OFFICE TABLE</t>
  </si>
  <si>
    <t xml:space="preserve">Narra Wood Material w/clear top glass and free Two (2) Chairs with the same Materials </t>
  </si>
  <si>
    <t>Charged to:GAD-WOMEN WELFARE PROGRAM</t>
  </si>
  <si>
    <t>Catering Services for Training for VAWC Desk Officers on Handling Cases  for 1 day good for 1 day good for 90  pax One (1) Meal &amp; Two (2) Snacks</t>
  </si>
  <si>
    <t>Supplies</t>
  </si>
  <si>
    <t xml:space="preserve">Notebook </t>
  </si>
  <si>
    <t>Ballpen ( Black )</t>
  </si>
  <si>
    <t>Expanded Envelope ( Brown )</t>
  </si>
  <si>
    <t>Linen Paper (thick,A4)</t>
  </si>
  <si>
    <t>Certificate Holder (A4)</t>
  </si>
  <si>
    <t>Ink Epson (TO 39)</t>
  </si>
  <si>
    <t>Ink Epson (TO 38)</t>
  </si>
  <si>
    <t>Masking Tape (1 inch)</t>
  </si>
  <si>
    <t>Pentel Pen ( Broad,Black)</t>
  </si>
  <si>
    <t>Crayons (24 colors)</t>
  </si>
  <si>
    <t>Tarpaulin (5x6)</t>
  </si>
  <si>
    <t>Pencil No.2</t>
  </si>
  <si>
    <t>Bond Paper (Long)</t>
  </si>
  <si>
    <t xml:space="preserve"> HARVEY R. MANTO,RSW</t>
  </si>
  <si>
    <t>AAI</t>
  </si>
  <si>
    <t>MSWDO</t>
  </si>
  <si>
    <t>Charged to:GAD-Capability Development Program</t>
  </si>
  <si>
    <t>Catering Services for Strengthening of Women Association   for 2 days good  for 50  pax Two (2) Meal &amp; Two (2) Snacks</t>
  </si>
  <si>
    <t>Charged to:GAD-Capacity Development Program</t>
  </si>
  <si>
    <t>Catering Services for Empowerment  and Reaffirmation of Paternal Abilities  ( ERPAT ) Training of Barangay Kapatungan for 1 day good for 1 day good for 20 pax One (1) Meal &amp; One (1) Snack</t>
  </si>
  <si>
    <t>Catering Services for Empowerment  and Reaffirmation of Paternal Abilities  ( ERPAT ) Training of Barangay Pulanglupa for 1 day good for 1 day good for 20 pax One (1) Meal &amp; One (1) Snack</t>
  </si>
  <si>
    <t>Catering Services for Empowerment  and Reaffirmation of Paternal Abilities  ( ERPAT ) Training of Barangay Sta. Maria for 1 day good for 1 day good for 20 pax One (1) Meal &amp; One (1) Snack</t>
  </si>
  <si>
    <t>Catering Services for Gender Sensitivity Training cum Adoption Forum  for 1 day good for 1 day good for 100 pax One (1) Meal &amp; One (1) Snack</t>
  </si>
  <si>
    <t>Catering Services for MIACAT-VAWC Quarterly Meetings for 1 day good for  20 pax One (1) Meal &amp; One (1) Snack</t>
  </si>
  <si>
    <t>Charged to:GAD-Family Welfare Program</t>
  </si>
  <si>
    <t>Catering Services for Solo Parent Orientation for 1 day good for 50 pax One (1) Meal &amp; Two (2) Snack</t>
  </si>
  <si>
    <t>Catering Services for Parent Effectiveness Service-CICL and CAR for 1 day good for 58 pax One (1) Meal &amp; Two (2) Snack</t>
  </si>
  <si>
    <t>Charged to:GAD-Pantawid Pamilyang Program,MCCT-IP</t>
  </si>
  <si>
    <t>Catering Services for Convergence Day Celebration Meeting  for 1 day good for 170 pax One (1) Meal &amp; Two (2) Snack</t>
  </si>
  <si>
    <t>Catering Services for Convergence Initiative Activity  for 1 day good for 50 pax One (1) Meal &amp; Two (2) Snack</t>
  </si>
  <si>
    <t>Catering Services for Capability Building for Parent Leaders/Team Building   for 1 day good for 100 pax One (1) Meal &amp; Two (2) Snack</t>
  </si>
  <si>
    <t xml:space="preserve"> </t>
  </si>
  <si>
    <t>Catering Services for Quarterly MCAC Meeting for 1 day good for 75 pax One (1) Meal &amp; Two (2) Snack</t>
  </si>
  <si>
    <t>Bath Soap ( Bar/Small)</t>
  </si>
  <si>
    <t>sachet</t>
  </si>
  <si>
    <t>Detergent Soap powder 30g</t>
  </si>
  <si>
    <t>Dishwashing Liquid</t>
  </si>
  <si>
    <t>Bathroom Disinfectant (1lit.)</t>
  </si>
  <si>
    <t>Albatros 100g</t>
  </si>
  <si>
    <t>Insect Spray</t>
  </si>
  <si>
    <t>Toothpaste</t>
  </si>
  <si>
    <t>Alcohol 500ml</t>
  </si>
  <si>
    <t>Beef Loap</t>
  </si>
  <si>
    <t>Choco Drink powder</t>
  </si>
  <si>
    <t>Milk Drink powder</t>
  </si>
  <si>
    <t>Cooking Oil</t>
  </si>
  <si>
    <t>Soy Sauce (1lit.)</t>
  </si>
  <si>
    <t>Vinegar (1lit.)</t>
  </si>
  <si>
    <t>White Sugar</t>
  </si>
  <si>
    <t>Juice powder</t>
  </si>
  <si>
    <t>Biscuit</t>
  </si>
  <si>
    <r>
      <t>END-USER/UNIT</t>
    </r>
    <r>
      <rPr>
        <sz val="8"/>
        <color theme="1"/>
        <rFont val="Verdana"/>
        <family val="2"/>
      </rPr>
      <t xml:space="preserve">: </t>
    </r>
  </si>
  <si>
    <t>HUMAN RESOURCE MANAGEMENT OFFICE</t>
  </si>
  <si>
    <t xml:space="preserve">Charged to </t>
  </si>
  <si>
    <t>GAD ACTIVITY</t>
  </si>
  <si>
    <t>A. INDIVIDUAL DEVELOPMENT PROGRAM (IDP)</t>
  </si>
  <si>
    <t>Catering Service in Basic Customer Service Skills (BCSS) Training for LGU Employees                                                          1 meal and 2 snacks for 1 day in 285 persons</t>
  </si>
  <si>
    <t>B. SPORTS DEVELOPMENT PROGRAM</t>
  </si>
  <si>
    <t>Catering Services during Culmination     Night for CSC Inter-Agency                                    1 meal &amp; 2 snacks in 485 pax</t>
  </si>
  <si>
    <t>Others:</t>
  </si>
  <si>
    <t xml:space="preserve">        a. Trophies/Plaques</t>
  </si>
  <si>
    <t xml:space="preserve">        b. LGU Team Uniform (M/W)</t>
  </si>
  <si>
    <t xml:space="preserve">        c. Balls &amp; Net</t>
  </si>
  <si>
    <t xml:space="preserve">        d. Tarp &amp; Décor</t>
  </si>
  <si>
    <t xml:space="preserve"> Sub-Total</t>
  </si>
  <si>
    <t>C. MORAL RECOVERY PROGRAM</t>
  </si>
  <si>
    <t>Catering Service to Conduct Conflict Management Seminar of the LGU Trento Employees                                                                                   1 meal &amp; 2 snacks in 128 persons</t>
  </si>
  <si>
    <t>Catering Service to Conduct Values Formation Seminar of the LGU Trento Employees                                                                                   1 meal &amp; 2 snacks in 142 persons</t>
  </si>
  <si>
    <t>D. HEALTH AND WELLNESS PROGRAM</t>
  </si>
  <si>
    <t>Catering Services to Conduct Balik Alindog for LGU Trento Women Employees</t>
  </si>
  <si>
    <t xml:space="preserve">       Heavy Snacks for 135 persons</t>
  </si>
  <si>
    <t>Sub-Total</t>
  </si>
  <si>
    <t xml:space="preserve">Conduct Mandatory Drug Testing for 200 LGU Trento Employees                                                        </t>
  </si>
  <si>
    <t>MUNICIPAL CIRCUIT TRIAL COURT</t>
  </si>
  <si>
    <t>Name of Department/Agency/Bureau/LGU</t>
  </si>
  <si>
    <t>Trento, Agusan del Sur</t>
  </si>
  <si>
    <t>PROJECT PROCUREMENT MANAGEMENT PLAN</t>
  </si>
  <si>
    <t>For the Year 2020</t>
  </si>
  <si>
    <t>END-USER/UNIT</t>
  </si>
  <si>
    <t>:Municipal Circuit Trial Court</t>
  </si>
  <si>
    <t xml:space="preserve">  Trento, Agusan del Sur</t>
  </si>
  <si>
    <r>
      <t xml:space="preserve">Charged to </t>
    </r>
    <r>
      <rPr>
        <b/>
        <u val="single"/>
        <sz val="13"/>
        <color indexed="8"/>
        <rFont val="Calibri"/>
        <family val="2"/>
      </rPr>
      <t>MCTC - Trento,Agusan del Sur</t>
    </r>
  </si>
  <si>
    <t>Projects, Programs and Activities (PPAs)</t>
  </si>
  <si>
    <t>QUANTITY/SIZE</t>
  </si>
  <si>
    <t>MODE OF PROCUREMENT</t>
  </si>
  <si>
    <t>Jul</t>
  </si>
  <si>
    <t>CAPITAL OUTLAY:</t>
  </si>
  <si>
    <t>Office Equipment:</t>
  </si>
  <si>
    <t>Swivel Chair</t>
  </si>
  <si>
    <t>Procurement</t>
  </si>
  <si>
    <t>Office Supplies:</t>
  </si>
  <si>
    <t>Other Supplies:</t>
  </si>
  <si>
    <t>GRAND TOTAL</t>
  </si>
  <si>
    <t>Note:</t>
  </si>
  <si>
    <t>Technical Specifications for each Item/Project being proposed shall be submitted as part of the PPMP</t>
  </si>
  <si>
    <t>NEMIA S. BUENAFLOR</t>
  </si>
  <si>
    <t>Clerk of Court II</t>
  </si>
  <si>
    <t>GENEVIEVE B. TUTICA -VALLES</t>
  </si>
  <si>
    <t xml:space="preserve">                  Presiding Judge</t>
  </si>
  <si>
    <r>
      <t>END-USER/UNIT</t>
    </r>
    <r>
      <rPr>
        <b/>
        <sz val="12"/>
        <color theme="1"/>
        <rFont val="Verdana"/>
        <family val="2"/>
      </rPr>
      <t xml:space="preserve">: </t>
    </r>
  </si>
  <si>
    <t>DEPARTMENT</t>
  </si>
  <si>
    <t>Charged to MUNICIPAL CIVIL REGISTRAR'S OFFICE</t>
  </si>
  <si>
    <t>40 PCS</t>
  </si>
  <si>
    <t>ShOPPING</t>
  </si>
  <si>
    <t>100 PCS</t>
  </si>
  <si>
    <t>SHOPPING</t>
  </si>
  <si>
    <t>Staple Wire</t>
  </si>
  <si>
    <t>5 boxes</t>
  </si>
  <si>
    <t>Birth Certificate FORM 102</t>
  </si>
  <si>
    <t>15 reams</t>
  </si>
  <si>
    <t>CIVIL REGISTRY BOOKS (Cert. of Death)</t>
  </si>
  <si>
    <t>Certificate of Marriage, Certificate of live Birth</t>
  </si>
  <si>
    <t>20 books</t>
  </si>
  <si>
    <t>Battery, AA</t>
  </si>
  <si>
    <t>3pks.</t>
  </si>
  <si>
    <t>Battery, AAA</t>
  </si>
  <si>
    <t>3 pks.</t>
  </si>
  <si>
    <t>Columnar 16 Columns</t>
  </si>
  <si>
    <t>2 pads</t>
  </si>
  <si>
    <t>Carbon film Black</t>
  </si>
  <si>
    <t>3 boxes</t>
  </si>
  <si>
    <t>Note Pad, Stick on, 50mmx76mm(2"x3)</t>
  </si>
  <si>
    <t>10 pads</t>
  </si>
  <si>
    <t>Note Pad, Stick on, 76mmx76mm(3"x3)</t>
  </si>
  <si>
    <t>Paper Clip</t>
  </si>
  <si>
    <t>4 boxes</t>
  </si>
  <si>
    <t>Binder Clip 2" width</t>
  </si>
  <si>
    <t>Binder Clip 1-5/8" width</t>
  </si>
  <si>
    <t>2 boxes</t>
  </si>
  <si>
    <t>Ribbon for Manual Typewriter</t>
  </si>
  <si>
    <t>12 pcs</t>
  </si>
  <si>
    <t>Sign Pen Black my gel</t>
  </si>
  <si>
    <t>Tape transparrent, width 24mm</t>
  </si>
  <si>
    <t>5 rolls</t>
  </si>
  <si>
    <t>Ink Epson 360</t>
  </si>
  <si>
    <t>16pcs</t>
  </si>
  <si>
    <t>Toner for Canon Image class MF237W</t>
  </si>
  <si>
    <t>CANON</t>
  </si>
  <si>
    <t>6 pcs</t>
  </si>
  <si>
    <t>TONER CANON 303</t>
  </si>
  <si>
    <t>9 pcs</t>
  </si>
  <si>
    <t>INK 810</t>
  </si>
  <si>
    <t>30 pcs</t>
  </si>
  <si>
    <t>Tape transparrent width 48mm</t>
  </si>
  <si>
    <t>Mailing White envelope</t>
  </si>
  <si>
    <t>Stamp pad</t>
  </si>
  <si>
    <t>2 pcs</t>
  </si>
  <si>
    <t>Stamp pad ink</t>
  </si>
  <si>
    <t>2 bottles</t>
  </si>
  <si>
    <t>Alcohol</t>
  </si>
  <si>
    <t>5 bottles</t>
  </si>
  <si>
    <t>Tissue</t>
  </si>
  <si>
    <t>20 rolls</t>
  </si>
  <si>
    <t>Elmers Glue</t>
  </si>
  <si>
    <t>4 pcs</t>
  </si>
  <si>
    <t>USB(32GB)</t>
  </si>
  <si>
    <t>Expanded envelop</t>
  </si>
  <si>
    <t>20 pcs</t>
  </si>
  <si>
    <t>Stapler</t>
  </si>
  <si>
    <t>4pcs</t>
  </si>
  <si>
    <t>Brown Envelop</t>
  </si>
  <si>
    <t>100 pcs</t>
  </si>
  <si>
    <t>US Bond Paper (A4)</t>
  </si>
  <si>
    <t>20 reams</t>
  </si>
  <si>
    <t>US Bond Paper(Long)</t>
  </si>
  <si>
    <t>GENERAL SERVICES</t>
  </si>
  <si>
    <t>1 J.O. Catering (PSA/ ACRADS LEARNING SESSION) Good for 1 meal &amp; 2 snacks for 1 day 50 participants</t>
  </si>
  <si>
    <t>1-J.O. Laundry Services</t>
  </si>
  <si>
    <t>1-J.O. Repair and maintenance Aircon</t>
  </si>
  <si>
    <t xml:space="preserve">1-J.O. Repair and maintenance </t>
  </si>
  <si>
    <t>(Computer)</t>
  </si>
  <si>
    <t>TYPEWRITER</t>
  </si>
  <si>
    <t>COMPUTER DESKTOP</t>
  </si>
  <si>
    <t>(Video: Intel HD Graphics 630, Processor: 7th Intel Core i5-7400 3.0 GHZ 64 bit Quad-Core Processor, Hand Drive 128GB SSD + 2TB HDD Memmory: 8GB DDR4 RAM, Weight: 1843 lbs, Operating system: Widows 10, Ports: 3 x USB 3.0, 4 x USB 2.0, 1 x HDMI, 1 x RJ45 Dimensions (inches): 15.67" x 6.89"x17.43" Optical Drive: 8x DVD-Writer Double_Layer Drive (DVD-RW)</t>
  </si>
  <si>
    <t>Communications: 10/100/1000Mbps, 802. 11ac Wireless LAN Bluetoth 4.0</t>
  </si>
  <si>
    <t xml:space="preserve">Prepared By:                                                                                                                                                                                                      Submitted By:  </t>
  </si>
  <si>
    <t>MA. JENIELYN  H. DEQUIÑA</t>
  </si>
  <si>
    <t>GLORIA P. SEVERINO</t>
  </si>
  <si>
    <t xml:space="preserve">                                         CLERK III</t>
  </si>
  <si>
    <t>MUNICIPAL CIVIL REGISTRAR</t>
  </si>
  <si>
    <r>
      <t xml:space="preserve">  </t>
    </r>
    <r>
      <rPr>
        <b/>
        <u val="single"/>
        <sz val="12"/>
        <color theme="1"/>
        <rFont val="Verdana"/>
        <family val="2"/>
      </rPr>
      <t>PROJECT PROCUREMENT MANAGEMENT PLAN (PPMP)</t>
    </r>
  </si>
  <si>
    <r>
      <t>END-USER/UNIT</t>
    </r>
    <r>
      <rPr>
        <sz val="12"/>
        <color theme="1"/>
        <rFont val="Verdana"/>
        <family val="2"/>
      </rPr>
      <t xml:space="preserve">: </t>
    </r>
    <r>
      <rPr>
        <u val="single"/>
        <sz val="12"/>
        <color theme="1"/>
        <rFont val="Verdana"/>
        <family val="2"/>
      </rPr>
      <t>AGRICULTURE</t>
    </r>
  </si>
  <si>
    <r>
      <t>Charged to:</t>
    </r>
    <r>
      <rPr>
        <b/>
        <i/>
        <sz val="12"/>
        <color theme="1"/>
        <rFont val="Verdana"/>
        <family val="2"/>
      </rPr>
      <t xml:space="preserve"> General Fund/ Naliyagan Festival</t>
    </r>
  </si>
  <si>
    <t>Projects, Programs and Activities (PAPs): Construction of Naliyagan Tribal Booth</t>
  </si>
  <si>
    <t>Reducer</t>
  </si>
  <si>
    <t>1 gal</t>
  </si>
  <si>
    <t>2x2x10' lumber</t>
  </si>
  <si>
    <t>520 bd.ft</t>
  </si>
  <si>
    <t>2x3x10' lumber</t>
  </si>
  <si>
    <t>180 bd.ft.</t>
  </si>
  <si>
    <t>1"x2"x10' lumber</t>
  </si>
  <si>
    <t>70 bd.ft.</t>
  </si>
  <si>
    <t>PVC Pipe 20mm</t>
  </si>
  <si>
    <t>stikwel</t>
  </si>
  <si>
    <t>1 gal.</t>
  </si>
  <si>
    <t>Paint yellow</t>
  </si>
  <si>
    <t>1 liter</t>
  </si>
  <si>
    <t>Paint Black</t>
  </si>
  <si>
    <t>Paint red</t>
  </si>
  <si>
    <t>Paint white</t>
  </si>
  <si>
    <t>Chocolate Brown paint</t>
  </si>
  <si>
    <t>Nipa</t>
  </si>
  <si>
    <t>250 pcs</t>
  </si>
  <si>
    <t xml:space="preserve">GRAND TOTAL . . . . . . . . . . </t>
  </si>
  <si>
    <t>Prepared By:                                                                                                      Submitted By:</t>
  </si>
  <si>
    <t xml:space="preserve">                ELAINE E. TORRALBA</t>
  </si>
  <si>
    <t xml:space="preserve">   ALFRED A. GIMANG</t>
  </si>
  <si>
    <t xml:space="preserve">    Laboratory aide I</t>
  </si>
  <si>
    <t xml:space="preserve">                 Laboratory aide I</t>
  </si>
  <si>
    <t>Municipal Agriculturist</t>
  </si>
  <si>
    <t>Page 2 of 2</t>
  </si>
  <si>
    <t>Projects, Programs and Activities (PAPs): For meals &amp; snacks of Tribal Leaders &amp; farmers</t>
  </si>
  <si>
    <t>Catering services for Tribal Leaders consultation meeting and workshop for 2 days, 2 meals and 4 snacks</t>
  </si>
  <si>
    <t>2 days/30 pax</t>
  </si>
  <si>
    <t>Catering services for Farmers and Tribal Leaders during opening of Naliyagan Festival and Agri-lympics for 2 days, 2 meals and 4 snacks</t>
  </si>
  <si>
    <t>2 days/50 pax</t>
  </si>
  <si>
    <t>ANABELLA M. SINAHON</t>
  </si>
  <si>
    <t>AT</t>
  </si>
  <si>
    <t xml:space="preserve">  2020 PROJECT PROCUREMENT MANAGEMENT PLAN (PPMP)</t>
  </si>
  <si>
    <r>
      <t>END-USER/UNIT</t>
    </r>
    <r>
      <rPr>
        <sz val="12"/>
        <color theme="1"/>
        <rFont val="Verdana"/>
        <family val="2"/>
      </rPr>
      <t>:</t>
    </r>
    <r>
      <rPr>
        <u val="single"/>
        <sz val="12"/>
        <color theme="1"/>
        <rFont val="Verdana"/>
        <family val="2"/>
      </rPr>
      <t>Municipal Agriculture Office</t>
    </r>
  </si>
  <si>
    <t>Charged to: General Fund(VETERINARY DRUG/CROP PROTECTION PROGRAM)</t>
  </si>
  <si>
    <t>PREFERRED BRAND</t>
  </si>
  <si>
    <t>B1B1 Vaccine</t>
  </si>
  <si>
    <t>Bottles</t>
  </si>
  <si>
    <t>Lasota</t>
  </si>
  <si>
    <t>Marboflaxaxine</t>
  </si>
  <si>
    <t>Vitamin B-complex</t>
  </si>
  <si>
    <t>Dextrose powder</t>
  </si>
  <si>
    <t>Dewormer (swine)</t>
  </si>
  <si>
    <t>Dewormer (ruminant)</t>
  </si>
  <si>
    <t>Scourex Coblet</t>
  </si>
  <si>
    <t>Sachet</t>
  </si>
  <si>
    <t>Amoxytyl</t>
  </si>
  <si>
    <t>Ceptrofloxaxine</t>
  </si>
  <si>
    <t>LA Tetracycline</t>
  </si>
  <si>
    <t>Assorted Vegetable seeds</t>
  </si>
  <si>
    <t>T O T A L</t>
  </si>
  <si>
    <t>Prepared By:                                                                                            Submitted By:</t>
  </si>
  <si>
    <t xml:space="preserve">                ANABELLA M. SINAHON, L.Agr.</t>
  </si>
  <si>
    <t xml:space="preserve">   ALFRED A. GIMANG, L.Agr.</t>
  </si>
  <si>
    <t xml:space="preserve">                  Agricultural Technologist</t>
  </si>
  <si>
    <t xml:space="preserve">          Municipal Agriculturist</t>
  </si>
  <si>
    <t>Charged to: Capital Outlay(IT Equipment)</t>
  </si>
  <si>
    <t>Printer w/ photocopier</t>
  </si>
  <si>
    <t>Desktop computer</t>
  </si>
  <si>
    <t>Charged to: Other General Services</t>
  </si>
  <si>
    <t>Primer</t>
  </si>
  <si>
    <t>Charged to:Repair and Maintenance</t>
  </si>
  <si>
    <t>Tiles (60 X 60cm)</t>
  </si>
  <si>
    <t>Charged to:CAPITAL OUTLAY(Office Equipment)</t>
  </si>
  <si>
    <t>Brushcutter</t>
  </si>
  <si>
    <t>Water Dispenser</t>
  </si>
  <si>
    <t>Charged to: General Fund</t>
  </si>
  <si>
    <t>Projects, Programs and Activities (PAPs): Office Supplies</t>
  </si>
  <si>
    <t>US Bond paper (A4)</t>
  </si>
  <si>
    <t>US Bond paper (Long)</t>
  </si>
  <si>
    <t>Stapler w/staple remover</t>
  </si>
  <si>
    <t>Staple wire # 35</t>
  </si>
  <si>
    <t xml:space="preserve">Sign Pen </t>
  </si>
  <si>
    <t>Folder long</t>
  </si>
  <si>
    <t>USB 16 GB</t>
  </si>
  <si>
    <t>Permanent marker broad</t>
  </si>
  <si>
    <t>Paper Fastener/metal</t>
  </si>
  <si>
    <t>Scissors big</t>
  </si>
  <si>
    <t>Soft broom (Tambo)</t>
  </si>
  <si>
    <t>Whisk broom</t>
  </si>
  <si>
    <t>Correction tape</t>
  </si>
  <si>
    <t>White board marker</t>
  </si>
  <si>
    <t>Cartolina</t>
  </si>
  <si>
    <t>Glue Big</t>
  </si>
  <si>
    <t>Transparent tape</t>
  </si>
  <si>
    <t>Packaging tape</t>
  </si>
  <si>
    <t>Ballpen</t>
  </si>
  <si>
    <t xml:space="preserve">Dust Pan </t>
  </si>
  <si>
    <t>Toilet Tissue paper</t>
  </si>
  <si>
    <t>Puncher(heavy duty)</t>
  </si>
  <si>
    <t>Ink  Epson blue</t>
  </si>
  <si>
    <t>Ink  Epson Magenta</t>
  </si>
  <si>
    <t>Ink  Epson Yellow</t>
  </si>
  <si>
    <t>Ink  Epson black</t>
  </si>
  <si>
    <t>Toilet deodorizer</t>
  </si>
  <si>
    <t>Toilet brush</t>
  </si>
  <si>
    <t>Kg</t>
  </si>
  <si>
    <t>Superwhite powder</t>
  </si>
  <si>
    <t>Tornado Mop</t>
  </si>
  <si>
    <t>Record Book (Notebook size 500 pages)</t>
  </si>
  <si>
    <t>Record Book 250 pages</t>
  </si>
  <si>
    <t>Ledger(14 columns)</t>
  </si>
  <si>
    <t>Pale Big</t>
  </si>
  <si>
    <t>Dishwashing liquid 500ml</t>
  </si>
  <si>
    <t>Doormat</t>
  </si>
  <si>
    <t>Trash Bag (Pastic)</t>
  </si>
  <si>
    <t>Toilet bowl cleaner</t>
  </si>
  <si>
    <t>Drinking glass</t>
  </si>
  <si>
    <t xml:space="preserve">Cup and saucer </t>
  </si>
  <si>
    <t>Fork</t>
  </si>
  <si>
    <t>Teaspoon</t>
  </si>
  <si>
    <t>Certificate  paper</t>
  </si>
  <si>
    <t>File Organizer/holder</t>
  </si>
  <si>
    <t>White board (1X2)</t>
  </si>
  <si>
    <t>Calculator 12 digits</t>
  </si>
  <si>
    <t>Feather Duster</t>
  </si>
  <si>
    <t>Chalk</t>
  </si>
  <si>
    <t>Mop w/ handle</t>
  </si>
  <si>
    <t>Plant pots(Plastic)</t>
  </si>
  <si>
    <t>Downy</t>
  </si>
  <si>
    <t xml:space="preserve">                                       ANABELLA M. SINAHON, L.Agr.</t>
  </si>
  <si>
    <t>ALFRED A. GIMANG, L.Agr.</t>
  </si>
  <si>
    <t xml:space="preserve">                                          Agricultural Technologist</t>
  </si>
  <si>
    <t>Charged to: MDRRM</t>
  </si>
  <si>
    <t>Projects, Programs and Activities (PAPs) Support to Organic Farming</t>
  </si>
  <si>
    <t>Contruction of Vermi House</t>
  </si>
  <si>
    <t>CHB(4X8X16)</t>
  </si>
  <si>
    <t>Sand</t>
  </si>
  <si>
    <t>Gravel</t>
  </si>
  <si>
    <t>rebar 8mm</t>
  </si>
  <si>
    <t>tire wire #16</t>
  </si>
  <si>
    <t>Lumber 4"X4"X10'</t>
  </si>
  <si>
    <t>Bd.ft.</t>
  </si>
  <si>
    <t>Lumber 2"X3"X10'</t>
  </si>
  <si>
    <t>Lumber 2"X2"X10'</t>
  </si>
  <si>
    <t>Roof Nail 2 1/2"</t>
  </si>
  <si>
    <t>kg</t>
  </si>
  <si>
    <t>Plain G.I sheet gauge 24</t>
  </si>
  <si>
    <t>6 ft Corr. G.I. sheet gauge 24</t>
  </si>
  <si>
    <t>Nail #4</t>
  </si>
  <si>
    <t>Nail #3</t>
  </si>
  <si>
    <t>Total</t>
  </si>
  <si>
    <t>Charged to: Non-Office</t>
  </si>
  <si>
    <t>Projects, Programs and Activities (PAPs) Support to Agricultural Program and Services</t>
  </si>
  <si>
    <t>A. Conduct of Trainings/Seminars/Meetings/ Other activities</t>
  </si>
  <si>
    <t>Catering Services during the conduct of MAFC quarterly meetings 1 meal and 2 snacks good for 20 pax</t>
  </si>
  <si>
    <t>Small Value</t>
  </si>
  <si>
    <t>Catering Services during the conduct of MCDC quarterly meetings 1 meal and 2 snacks good for 15 pax</t>
  </si>
  <si>
    <t xml:space="preserve">Catering Services during the conduct of Municipal Coop month celebration 1 meal and 2 snacks good for 75 pax                        </t>
  </si>
  <si>
    <t>Catering Services during the conduct of Provincial Coop month celebration        1meal and 2 snacks good for 50 pax</t>
  </si>
  <si>
    <t>Hosting of Prov'l Coop dev't council meeting 1 meal and 2 snacks good for 30 pax</t>
  </si>
  <si>
    <t>Catering Services during  the Evaluation of Agricultural Booth 1 meal and 2 snacks good for 20 pax for 3 days</t>
  </si>
  <si>
    <t>Projects, Programs and Activities (PAPs) Support to Agricultural Programs and Services</t>
  </si>
  <si>
    <t>Catering Services for the Attendance of Tribal Leaders during the opening of Naliyagan Festival 1 meal and 2 snacks good for 30 pax</t>
  </si>
  <si>
    <t>Catering Services for the Attendance of BAWs/Farmers during consultation and Agri-lympics 1 meal and 2 snacks good for 30 pax</t>
  </si>
  <si>
    <t>Catering Services during Regional Gawad Saka Evaluation 1 meal and 2 snacks good for 20 pax</t>
  </si>
  <si>
    <t>Catering Services during National Gawad Saka Evaluation 1 meal and 2 snacks good for 20 pax</t>
  </si>
  <si>
    <t>Catering Services during MAO Target Setting 3 meals and 2 snacks good for 25 pax</t>
  </si>
  <si>
    <t>Catering Services during Benchmarking to Farm Tourism 3 meals and 2 snacks good for 25 pax for 2 days</t>
  </si>
  <si>
    <t>Catering Services during Organic Banana Production seminar 1 meal and 2 snacks good for 50 pax</t>
  </si>
  <si>
    <t>Catering Services during RIC quarterly meeting 1 meal and 2 snacks good for 16 pax</t>
  </si>
  <si>
    <t>Catering Services during Organization Strengthening of 4-H Club Federation 1 meal and 2 snacks good for 15 pax</t>
  </si>
  <si>
    <t>Catering Services during Organic Swine Production seminar 1 meal and 2 snacks good for 30 pax for 2 days</t>
  </si>
  <si>
    <t>Catering Services during Organic Duck Production Seminar 1 meal and 2 snacks good for 30 pax for 2 days</t>
  </si>
  <si>
    <t>Catering Services during Organic Chicken Production seminar 1 meal and 2 snacks good for 30 pax</t>
  </si>
  <si>
    <t>Catering Services during Fish Processing 1 meal and 2 snacks good for 30 pax</t>
  </si>
  <si>
    <t>Catering Services during Tilapia Culture in Pond seminar 1 meal and 2 snacks good for 30 pax</t>
  </si>
  <si>
    <t>Catering Services during Cocoa Processing seminar 1 meal and 2 snacks good for 30 pax for 2 days</t>
  </si>
  <si>
    <t>Catering Services during Lampshade making made up of Cacao leaves 1 meal and 2 snacks good for 27 pax</t>
  </si>
  <si>
    <t>Catering Services on Organic Rubber Production seminar 1 meal and 2 snacks good for 25 pax</t>
  </si>
  <si>
    <t>Catering Services during Integrated Diversified Organic farming system seminar 1meal and 2 snacks good for 30 pax for 3 days</t>
  </si>
  <si>
    <t>Catering Services during Organic Vegetable production seminar 1 meal and 2 snacks good for 30 pax for 2 days</t>
  </si>
  <si>
    <t>Catering Services during food processing, value adding, packaging and labeling of organic rice prod seminar 1 meal and 2 snacks good for 30 pax</t>
  </si>
  <si>
    <t>Catering Services during Farm business, record keeping and financial literacy on organic rice production 1 meal and 2 snacks good for 30 pax</t>
  </si>
  <si>
    <t>Catering Services during organic rice seed prod technology seminar 1 meal and 2 snacks good for 30 pax</t>
  </si>
  <si>
    <t>Catering Services during Tribal leaders organization meeting 1 meal and 2 snacks good for 30 pax</t>
  </si>
  <si>
    <t>Catering Services during Organic upland rice Prod technology seminar 1 meal and 2 snacks good for 30 pax</t>
  </si>
  <si>
    <t>Catering Services during Massive rabies vaccination 1 meal and 2 snacks good for 10 pax for 5 days</t>
  </si>
  <si>
    <t xml:space="preserve">Charged to: Non-Office </t>
  </si>
  <si>
    <t>B. Construction of Agricultural Booth</t>
  </si>
  <si>
    <t>10 ft. Corrugated G.I. Sheet gauge 24</t>
  </si>
  <si>
    <t>Bd. Ft.</t>
  </si>
  <si>
    <t>Lumber 1"X1"X10'</t>
  </si>
  <si>
    <t>Nails Assorted</t>
  </si>
  <si>
    <t>a</t>
  </si>
  <si>
    <t>C. Construction of Agricultural Display      Center during Naliyagan</t>
  </si>
  <si>
    <t>Lumber 2"X2"X12'</t>
  </si>
  <si>
    <t>Corr G.I. Sheet #10 gauge 24</t>
  </si>
  <si>
    <t>Plywood #1/4</t>
  </si>
  <si>
    <t>Plyboard (1 inch)</t>
  </si>
  <si>
    <t>D. Support to Agricultural Practices(GAP) Corn</t>
  </si>
  <si>
    <t xml:space="preserve">     1. Construction of Bodega</t>
  </si>
  <si>
    <t>bd.ft.</t>
  </si>
  <si>
    <t>10 ft Corr.G.I. sheet gauge #24</t>
  </si>
  <si>
    <t xml:space="preserve">     2. Procurement of White Corn                     Seeds</t>
  </si>
  <si>
    <t xml:space="preserve">                T O T A L</t>
  </si>
  <si>
    <t>Charged to: GAD 2020</t>
  </si>
  <si>
    <t>Projects, Programs and Activities (PAPs) :  Sustainable Organic Agriculture Program</t>
  </si>
  <si>
    <t>1. Season Long Training  Supplies</t>
  </si>
  <si>
    <t>Manila Paper</t>
  </si>
  <si>
    <t>Pentil Pen</t>
  </si>
  <si>
    <t>White Board marker</t>
  </si>
  <si>
    <t>Ink</t>
  </si>
  <si>
    <t>Pale</t>
  </si>
  <si>
    <t>Molasses</t>
  </si>
  <si>
    <t>Container</t>
  </si>
  <si>
    <t>Ball Pen</t>
  </si>
  <si>
    <t>Notebook</t>
  </si>
  <si>
    <t>Pencil</t>
  </si>
  <si>
    <t>Meter Stick</t>
  </si>
  <si>
    <t>Crayon</t>
  </si>
  <si>
    <t>Chicken dung</t>
  </si>
  <si>
    <t>Rice bran</t>
  </si>
  <si>
    <t>Coco vinegar</t>
  </si>
  <si>
    <t>Charged to: GAD</t>
  </si>
  <si>
    <t>Catering Services during Graduation of Season-Long Technology Training 1 meal and 2 snacks good for 30 pax</t>
  </si>
  <si>
    <t>Benchmarking/educational tour to Diversified Organic Farming System 1 meal and 2 snacks good for 30 pax</t>
  </si>
  <si>
    <t>2. Native swine breeding project, free range chicken and production of open pollinated vegetable varieties</t>
  </si>
  <si>
    <t>Chicken</t>
  </si>
  <si>
    <t>Head</t>
  </si>
  <si>
    <t>Piglet</t>
  </si>
  <si>
    <t>Assorted Vegetable Seeds</t>
  </si>
  <si>
    <t>3. Establishment of Integrated Diversified Organic Farming System</t>
  </si>
  <si>
    <t>Goat</t>
  </si>
  <si>
    <t>Charged to: 20% LDF</t>
  </si>
  <si>
    <t>Projects, Programs and Activities (PAPs) :Support to USAD/LowSAD Program</t>
  </si>
  <si>
    <t>1. Agricultural &amp; Marine Supplies Expenses</t>
  </si>
  <si>
    <t>Fruit trees</t>
  </si>
  <si>
    <t>Banana (lakatan) Plantlets</t>
  </si>
  <si>
    <t>Soybeans</t>
  </si>
  <si>
    <t>Rice Seeds 40 Kg (Upland)</t>
  </si>
  <si>
    <t>Bag</t>
  </si>
  <si>
    <t>Fertilizer (14-14-14)</t>
  </si>
  <si>
    <t>Free Range Chicken</t>
  </si>
  <si>
    <t>Feeds  - Rice bran (Tiki-tiki)</t>
  </si>
  <si>
    <t xml:space="preserve">             - Corn grains</t>
  </si>
  <si>
    <t>2. Other Property, Plant &amp; Equipment</t>
  </si>
  <si>
    <t>Pruning Shears</t>
  </si>
  <si>
    <t>3. Fund Transfer to Provincial Government  for PPHF Counterpart</t>
  </si>
  <si>
    <t>from previous budget of 136,800 pegged at 1200/pax</t>
  </si>
  <si>
    <t>originally alloted for Cluster 2</t>
  </si>
  <si>
    <t>Bowl Small</t>
  </si>
  <si>
    <t>Plates</t>
  </si>
  <si>
    <r>
      <t>NOTE:</t>
    </r>
    <r>
      <rPr>
        <sz val="11"/>
        <color theme="1"/>
        <rFont val="Calibri"/>
        <family val="2"/>
      </rPr>
      <t xml:space="preserve">      Technical Specifications for each Item/Project being proposed shall be submitted as part of the PPMP</t>
    </r>
  </si>
  <si>
    <t>Approved By :</t>
  </si>
  <si>
    <t xml:space="preserve">        ALFRED A. GIMANG, L.Agr.</t>
  </si>
  <si>
    <t xml:space="preserve">Charged to: MCPC-Moral and Social Enhancement Program </t>
  </si>
  <si>
    <t>Catering Services for PYAP Municipal Youth Camp Participants good for 2 days 80 pax w/ One (1) Meal &amp; Two (2) Snacks</t>
  </si>
  <si>
    <t>Catering Services for PYAP Entreprenuership Seminar good for 20 participants with 1 Meal and 2 Snacks</t>
  </si>
  <si>
    <t>Catering Services for PYAP Community Service/Out Reach Program to OSY good for 50 participants 1 meal &amp; 2 Snacks</t>
  </si>
  <si>
    <t xml:space="preserve">Charged to: MCPC-Strengthening of MCPC </t>
  </si>
  <si>
    <t>Catering Services for MCPC Planning /Forum good for 20 pax One(1) Meal &amp; Two (2) snacks</t>
  </si>
  <si>
    <t>Catering Services for MCPC Quarterly Meeting w/20 pax One (1) Meal &amp; One (1)) Snack</t>
  </si>
  <si>
    <t>Charged to:MCPC-Children Welfare Program</t>
  </si>
  <si>
    <t>Colored Paper</t>
  </si>
  <si>
    <t>Construction Paper</t>
  </si>
  <si>
    <t xml:space="preserve">File Organizer </t>
  </si>
  <si>
    <t>Folder w/cover</t>
  </si>
  <si>
    <t>Pentil Pen (Black &amp; Blue)Broad</t>
  </si>
  <si>
    <t>Pentil Pen (Ink) Blue &amp; Black</t>
  </si>
  <si>
    <t>Elmers Glue 130g</t>
  </si>
  <si>
    <t>Bond Paper ( A4)</t>
  </si>
  <si>
    <t>Puncher</t>
  </si>
  <si>
    <t>Stapler w/remover</t>
  </si>
  <si>
    <t>Ballpen ( red &amp; Black )</t>
  </si>
  <si>
    <t>Chalk (White &amp; Colored )</t>
  </si>
  <si>
    <t>Record Book (Logbook)</t>
  </si>
  <si>
    <t>Columnar  (6 colums )</t>
  </si>
  <si>
    <t>Scoth Tape (Big)</t>
  </si>
  <si>
    <t>Double Sided</t>
  </si>
  <si>
    <t>Catering Services for Children's Day of Governance for 1 day good for 1 day good for 80 pax One (1) Meal &amp; Two (2) Snacks</t>
  </si>
  <si>
    <t>Construction Paper (Asst)</t>
  </si>
  <si>
    <t>ID Badge</t>
  </si>
  <si>
    <t xml:space="preserve">Catering Services for Children's Congress and State of the Children's Report for 1 day good for 400 pax One (1) Snack </t>
  </si>
  <si>
    <t>Bond Paper (long)</t>
  </si>
  <si>
    <t>Tarpaulin (12x16) Backdraft</t>
  </si>
  <si>
    <t>Charged to:MCPC-Capacity Development Program</t>
  </si>
  <si>
    <t xml:space="preserve">Catering Services for Child Development Workers Day Celebration for 2 days good for 44 pax One (1) Meal &amp; Two (2) Snack </t>
  </si>
  <si>
    <t>Brown Envelope (Long)</t>
  </si>
  <si>
    <t>Catering Services for Child Development Workers Program Implementation Review for 2 days  good for 44 pax One (1) Meal &amp; Two (2) Snacks</t>
  </si>
  <si>
    <t>Folder (long)</t>
  </si>
  <si>
    <t>Ballpen (Blue &amp; Black )</t>
  </si>
  <si>
    <t>Notebook 50 leaves</t>
  </si>
  <si>
    <t>Charged to:GAD-Out of School Youth Welfare Program</t>
  </si>
  <si>
    <t>Catering Services for PYAP Municipal Federation Meeting 6 days good for 20 pax w/ One (1) Meal</t>
  </si>
  <si>
    <t>Catering Services for PYAP Provincial Participants 1 day good for 34 pax w/ One (1) Meal &amp; Two (2) Snacks</t>
  </si>
  <si>
    <t xml:space="preserve">     </t>
  </si>
  <si>
    <t>Catering Services for Leadership Seminar cum Team Building for 1 day good for 40 pax with One (1) Meal &amp; Two (2) Snack</t>
  </si>
  <si>
    <t>Charged to:GAD-Support to PWDs Program</t>
  </si>
  <si>
    <t>Catering Services for Person With Disability  General Assembly  1 day  good for 155 pax w/ One (1) Meal &amp; Two (2) Snacks</t>
  </si>
  <si>
    <t>Catering Services for National Disability Prevention &amp; Rehabilitation Week 1 day good for 155 pax w/ One (1) Meal &amp; Two (2) Snacks</t>
  </si>
  <si>
    <t>Assistive Devise (Wheel Chair )</t>
  </si>
  <si>
    <t>Charged to:GAD-Support to Senior Citizen Welfare Program</t>
  </si>
  <si>
    <t>Catering Services for Municipal Elderly Week Celebration for Senior Citizen  1 day  good for 250 pax w/ One (1) Meal &amp; Two (2) Snacks</t>
  </si>
  <si>
    <t xml:space="preserve">ream </t>
  </si>
  <si>
    <t xml:space="preserve">Photo Paper </t>
  </si>
  <si>
    <t>Glue 130g</t>
  </si>
  <si>
    <t>Ballpen ( Black &amp; Blue )</t>
  </si>
  <si>
    <t>Signpen (Black)</t>
  </si>
  <si>
    <t>Ink Epson 664</t>
  </si>
  <si>
    <t>Catering Services for Provincial Elderly Week Celebration for Senior Citizen  1 day good for 5o pax w/One(1) Meal &amp; Two (2) Snacks</t>
  </si>
  <si>
    <t>Charged to:GAD-Women Participation in Government Activities</t>
  </si>
  <si>
    <t>Catering Services for Balik-Alindog &amp; Clean- up drive program with 200 pax One (1) Snack</t>
  </si>
  <si>
    <t>Catering Services for Provincial &amp; Municipal Women Congress 1 day good for 350 pax w/ One (1) Meal &amp; One  (1) Snacks</t>
  </si>
  <si>
    <t>Polo Shirt w/ Print</t>
  </si>
  <si>
    <t>Linen Paper ( Pastel,A4)</t>
  </si>
  <si>
    <t>Certificate Holder</t>
  </si>
  <si>
    <t>Tarpaulin (12x16)</t>
  </si>
  <si>
    <t>Balloons</t>
  </si>
  <si>
    <t>Catering Services for Women's Federation  Quarterly Meeting w/20 pax One (1) Meal &amp; Two (2) Snacks</t>
  </si>
  <si>
    <t>Catering Services for Women's Program Implementation Review 1 day good for 20 pax Two (2) Meal &amp; Two (2) Snack</t>
  </si>
  <si>
    <t>RHU TRENTO/BIRTHING UNIT</t>
  </si>
  <si>
    <t>Paper Materials &amp; Products</t>
  </si>
  <si>
    <t>NOTE PAD,stick on,50mm X 76MM(3"X4")min</t>
  </si>
  <si>
    <t>PAPER,Multi-Purpose (COPY)A4,70gsm</t>
  </si>
  <si>
    <t>PAPER,Multi-Purpose (COPY)Legal,70gsm</t>
  </si>
  <si>
    <t>TOILET TISSUE PAPER 2-pls sheets150 pulls</t>
  </si>
  <si>
    <t>RECORD BOOK,300 pages,</t>
  </si>
  <si>
    <t>Batteries and Accessories</t>
  </si>
  <si>
    <t>BATTERY,dry cell AAA 2pcs. Per blister pack</t>
  </si>
  <si>
    <t>BATTERY,dry cell,D,1.5volts,alkaline</t>
  </si>
  <si>
    <t>Manufacturing Components &amp; Supplies</t>
  </si>
  <si>
    <t>STAPLE WIRE ,standard,(26/6)</t>
  </si>
  <si>
    <t>TAPE TRANSPARENT,with:24mm</t>
  </si>
  <si>
    <t>TAPE TRANSPARENT,with:48mm</t>
  </si>
  <si>
    <t>Office Equipment &amp; Accessories &amp; Supplies</t>
  </si>
  <si>
    <t>CORRECTION TAPE,film base type,UL 6m min.</t>
  </si>
  <si>
    <t>ENVELOPE,mailing,white,80gsm</t>
  </si>
  <si>
    <t>PAPER CLIP vinyl/plastic length:48mm min</t>
  </si>
  <si>
    <t>PUNCHER,paper,heavy duty w/ two hole guide</t>
  </si>
  <si>
    <t>CALCULATOR,compact,12 digits</t>
  </si>
  <si>
    <t>STAPLER,STANDARD,type load cap:200 staples min.</t>
  </si>
  <si>
    <t>ARCH FILE long hard Bond 2 ring</t>
  </si>
  <si>
    <t>MARKER PERMANENT,bullet type black</t>
  </si>
  <si>
    <t>SCISSORS,symmetical,blade length:65mm min.</t>
  </si>
  <si>
    <t>INK CART EPSON C13T00V400 yellow</t>
  </si>
  <si>
    <t>INK CART EPSON C13T664100 black</t>
  </si>
  <si>
    <t>INK CART EPSON C13T664200 cyan</t>
  </si>
  <si>
    <t>INK CART EPSON C13T664300 magenta</t>
  </si>
  <si>
    <t>BALL PEN  0.3mm,black</t>
  </si>
  <si>
    <t>Republic of the philippines</t>
  </si>
  <si>
    <r>
      <t>END-USER/UNIT</t>
    </r>
    <r>
      <rPr>
        <b/>
        <sz val="12"/>
        <color theme="1"/>
        <rFont val="Calibri"/>
        <family val="2"/>
        <scheme val="minor"/>
      </rPr>
      <t>: RHU TRENTO/BIRTHING UNIT</t>
    </r>
  </si>
  <si>
    <t>Charged to HEALTH OFFICE(Other General Serivices)</t>
  </si>
  <si>
    <t>OTHER GENERAL SERVICES</t>
  </si>
  <si>
    <t>catering services for AMHOP 1st monthly meeting with 60 participants (1 meal &amp; 2 snacks)</t>
  </si>
  <si>
    <t xml:space="preserve"> catering services for Sabayang Patak Kontra Polio with 100 participants (1 Snacks Only)</t>
  </si>
  <si>
    <t xml:space="preserve">Prepared By:                                                                                                                                                                 </t>
  </si>
  <si>
    <t xml:space="preserve">   Submitted By:</t>
  </si>
  <si>
    <t>BERLI-ANN C. PLAZA,RN</t>
  </si>
  <si>
    <t>CHRISTINE JOY C. MACALAGAY,MD</t>
  </si>
  <si>
    <t>Record Officer I/Nurse</t>
  </si>
  <si>
    <t>Municipal Health Officer</t>
  </si>
  <si>
    <t xml:space="preserve">   Head, (name of end-user unit)</t>
  </si>
  <si>
    <r>
      <t>END-USER/UNIT</t>
    </r>
    <r>
      <rPr>
        <b/>
        <sz val="12"/>
        <color theme="1"/>
        <rFont val="Calibri"/>
        <family val="2"/>
        <scheme val="minor"/>
      </rPr>
      <t>: MUNICIPAL HEALTH OFFICE</t>
    </r>
  </si>
  <si>
    <t>Charged to TRUST FUND (CAPITATION)</t>
  </si>
  <si>
    <t>Common ICT Equipment</t>
  </si>
  <si>
    <r>
      <t xml:space="preserve">Cellphone Keypad  </t>
    </r>
    <r>
      <rPr>
        <sz val="9"/>
        <color rgb="FF000000"/>
        <rFont val="Verdana"/>
        <family val="2"/>
      </rPr>
      <t>Display:2.40inch(240x320),Rear Camera:2mp, RAM:256mb,Storage: 512MB, Battery Capacity 1200mAh, OS Android</t>
    </r>
  </si>
  <si>
    <t>Nokia 3310</t>
  </si>
  <si>
    <t>Information and Communication Technology(ICT) Equipment and device and Accesories</t>
  </si>
  <si>
    <r>
      <rPr>
        <b/>
        <sz val="12"/>
        <color rgb="FF000000"/>
        <rFont val="Verdana"/>
        <family val="2"/>
      </rPr>
      <t xml:space="preserve">Laptop </t>
    </r>
    <r>
      <rPr>
        <b/>
        <sz val="9"/>
        <color rgb="FF000000"/>
        <rFont val="Verdana"/>
        <family val="2"/>
      </rPr>
      <t>:</t>
    </r>
    <r>
      <rPr>
        <b/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Item Code: Acera 314-32-C83QS; Processor: Intel celoron N 400 : Graphics: Intel Integrated Display Size:14 "HD(1366X768); Memory:4GB DDR4 ON BOARD, Storage: 500GB Battery: 2 Cell 4810 Mah Ki-Polymer 45W;Ports: USB,HDMI, 4in 1 Card reader, 45 Audio Jack</t>
    </r>
  </si>
  <si>
    <r>
      <rPr>
        <b/>
        <sz val="11"/>
        <color rgb="FF000000"/>
        <rFont val="Verdana"/>
        <family val="2"/>
      </rPr>
      <t>EXTERNAL HARD DRIVE(4TB)</t>
    </r>
    <r>
      <rPr>
        <b/>
        <sz val="8"/>
        <color rgb="FF000000"/>
        <rFont val="Verdana"/>
        <family val="2"/>
      </rPr>
      <t xml:space="preserve"> s</t>
    </r>
    <r>
      <rPr>
        <sz val="8"/>
        <color rgb="FF000000"/>
        <rFont val="Verdana"/>
        <family val="2"/>
      </rPr>
      <t>oftwareUSB Type
micro USB to USB Type A, Connection Interface,USB 3.1 Gen 1,Storage,Capacity,4TB,Storage Media, 2.5" HDD,Operating Environment,Operating Temperature 5°C (41°F) ~ 55°C (131°F)
Operating Voltage,5V</t>
    </r>
  </si>
  <si>
    <t>Heating and Ventilation Air Cerculation</t>
  </si>
  <si>
    <t>Ceiling Fan</t>
  </si>
  <si>
    <t>Office Equipment</t>
  </si>
  <si>
    <r>
      <t xml:space="preserve">WASHING MACHINE  10kg. </t>
    </r>
    <r>
      <rPr>
        <sz val="9"/>
        <color rgb="FF000000"/>
        <rFont val="Verdana"/>
        <family val="2"/>
      </rPr>
      <t>With spinner WATER RATING: 123 LITRES PER WASHLOAD CAPACITY: 10KGMULTIPLE WASH PROGRAMS24 HOUR TIMERLOAD SENSORSTAINLESS STEEL TUBSTAINLESS STEEL DRUMLED CONTROL PANELDETERGENT BOX</t>
    </r>
  </si>
  <si>
    <r>
      <rPr>
        <b/>
        <sz val="9"/>
        <color rgb="FF000000"/>
        <rFont val="Verdana"/>
        <family val="2"/>
      </rPr>
      <t>RICE COOKER with steamer (10L)</t>
    </r>
    <r>
      <rPr>
        <sz val="9"/>
        <color rgb="FF000000"/>
        <rFont val="Verdana"/>
        <family val="2"/>
      </rPr>
      <t>Capacity: 10L, Rice Cooking
Warm Keeping, Size (outside) : 320 x 450 mm, Size (inside) : 158 x 325 mm, 1600 Watts220v - 50Hz,Easy to useSuit different Bottle, Lightweight and compact</t>
    </r>
  </si>
  <si>
    <r>
      <t>Refrigerator (5 cubic</t>
    </r>
    <r>
      <rPr>
        <b/>
        <sz val="8"/>
        <color rgb="FF000000"/>
        <rFont val="Verdana"/>
        <family val="2"/>
      </rPr>
      <t>)</t>
    </r>
    <r>
      <rPr>
        <sz val="8"/>
        <color rgb="FF000000"/>
        <rFont val="Verdana"/>
        <family val="2"/>
      </rPr>
      <t>5.6cuft Direct Cool, Manual</t>
    </r>
    <r>
      <rPr>
        <b/>
        <sz val="8"/>
        <color rgb="FF000000"/>
        <rFont val="Verdana"/>
        <family val="2"/>
      </rPr>
      <t xml:space="preserve">  </t>
    </r>
    <r>
      <rPr>
        <sz val="8"/>
        <color rgb="FF000000"/>
        <rFont val="Verdana"/>
        <family val="2"/>
      </rPr>
      <t>Waranty Parts &amp; Labor: 1 Year Total Gross Volume Liters:159/5.6; Total Starage Volume Liters: 139/4.9 Capacity, Freezer: 28, Capacity Fresh Food:111 Defrost System: Manual, Refrigerator Light: LED Temperature Contorl: Dial Control Thermostat Stand: Adjustable Leg, Gross Dimension Width: 545mm, Gross Dimension</t>
    </r>
    <r>
      <rPr>
        <sz val="11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Depth: 626mm, Gross Dimension Height: 997mm</t>
    </r>
  </si>
  <si>
    <t>Audio and Visual presentation and composing equipment</t>
  </si>
  <si>
    <r>
      <t>FLAT SCREEN TV 45"</t>
    </r>
    <r>
      <rPr>
        <sz val="9"/>
        <color rgb="FF000000"/>
        <rFont val="Verdana"/>
        <family val="2"/>
      </rPr>
      <t xml:space="preserve"> TV Type LED
Resolution 1920x1080
Full HD Full HD, LED Backlight yes
Brightness 330 cd/m2, Connections HDMI 3x,Component terminal yes, PC Input terminal 1 x USB / 1 x Component Video Input (YPbPr/YCbCr) / 1 x D-sub /
Size Dimensions (WxHxD) 53 x 16.2 x 90.2cm Weight 7.9kg</t>
    </r>
  </si>
  <si>
    <r>
      <rPr>
        <b/>
        <sz val="9"/>
        <color rgb="FF000000"/>
        <rFont val="Verdana"/>
        <family val="2"/>
      </rPr>
      <t>PRINTER L1300</t>
    </r>
    <r>
      <rPr>
        <sz val="9"/>
        <color rgb="FF000000"/>
        <rFont val="Verdana"/>
        <family val="2"/>
      </rPr>
      <t xml:space="preserve"> PRINTER L1300 High-yield ink bottles Print speed up to 15ipm Print resolution up to 5760 x 1440 dpi, whichever comes first Print Method: On-demand inkjet (Piezoelectric) Maximum Print Resolution:5760 x 1440 dpi (with Variable-Sized Droplet Technology)Minimum Ink Droplet Volume:3pl Automatic Duplex Printing:
No Black Nozzle Configuration:
360 Colour Nozzle Configuration:
59 per colour (Cyan, Magenta, Yellow)
</t>
    </r>
  </si>
  <si>
    <t>Rubber Boat</t>
  </si>
  <si>
    <t>JOHNY S. JAMAQUILLAN</t>
  </si>
  <si>
    <t>Rural Sanitary Inspector</t>
  </si>
  <si>
    <t xml:space="preserve">      Head, (name of end-user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</si>
</sst>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00000_);_(* \(#,##0.000000\);_(* &quot;-&quot;??_);_(@_)"/>
    <numFmt numFmtId="168" formatCode="_([$Php-3409]* #,##0.00_);_([$Php-3409]* \(#,##0.00\);_([$Php-3409]* &quot;-&quot;??_);_(@_)"/>
  </numFmts>
  <fonts count="27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sz val="10"/>
      <color theme="1"/>
      <name val="AR BLANCA"/>
      <family val="2"/>
    </font>
    <font>
      <sz val="10"/>
      <color theme="1"/>
      <name val="Perpetua Titling MT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8"/>
      <color theme="1"/>
      <name val="Arial Black"/>
      <family val="2"/>
    </font>
    <font>
      <sz val="14"/>
      <color theme="1"/>
      <name val="Arial Unicode MS"/>
      <family val="2"/>
    </font>
    <font>
      <u val="single"/>
      <sz val="14"/>
      <color theme="1"/>
      <name val="Arial Unicode MS"/>
      <family val="2"/>
    </font>
    <font>
      <sz val="11"/>
      <color theme="1"/>
      <name val="Arial Unicode MS"/>
      <family val="2"/>
    </font>
    <font>
      <sz val="9"/>
      <color theme="1"/>
      <name val="Arial Unicode MS"/>
      <family val="2"/>
    </font>
    <font>
      <u val="single"/>
      <sz val="9"/>
      <color theme="1"/>
      <name val="Arial Unicode MS"/>
      <family val="2"/>
    </font>
    <font>
      <i/>
      <sz val="9"/>
      <color theme="1"/>
      <name val="Arial Unicode MS"/>
      <family val="2"/>
    </font>
    <font>
      <b/>
      <sz val="9"/>
      <color theme="1"/>
      <name val="Arial Unicode MS"/>
      <family val="2"/>
    </font>
    <font>
      <sz val="9"/>
      <color theme="1"/>
      <name val="AR BLANCA"/>
      <family val="2"/>
    </font>
    <font>
      <sz val="9"/>
      <color theme="1"/>
      <name val="Calibri"/>
      <family val="2"/>
      <scheme val="minor"/>
    </font>
    <font>
      <i/>
      <sz val="8"/>
      <color theme="1"/>
      <name val="Arial Unicode MS"/>
      <family val="2"/>
    </font>
    <font>
      <sz val="9"/>
      <color rgb="FF002060"/>
      <name val="Arial Unicode MS"/>
      <family val="2"/>
    </font>
    <font>
      <sz val="9"/>
      <name val="Arial Unicode MS"/>
      <family val="2"/>
    </font>
    <font>
      <sz val="9"/>
      <name val="AR BLANCA"/>
      <family val="2"/>
    </font>
    <font>
      <sz val="9"/>
      <name val="Perpetua Titling MT"/>
      <family val="1"/>
    </font>
    <font>
      <sz val="9"/>
      <name val="Calibri"/>
      <family val="2"/>
      <scheme val="minor"/>
    </font>
    <font>
      <sz val="9"/>
      <color theme="1"/>
      <name val="Perpetua Titling MT"/>
      <family val="1"/>
    </font>
    <font>
      <sz val="9"/>
      <color rgb="FFFF0000"/>
      <name val="Perpetua Titling MT"/>
      <family val="1"/>
    </font>
    <font>
      <sz val="9"/>
      <color rgb="FFFF0000"/>
      <name val="Calibri"/>
      <family val="2"/>
      <scheme val="minor"/>
    </font>
    <font>
      <u val="single"/>
      <sz val="10"/>
      <color theme="1"/>
      <name val="Arial Unicode MS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sz val="10"/>
      <color theme="1"/>
      <name val="Berlin Sans FB"/>
      <family val="2"/>
    </font>
    <font>
      <sz val="10"/>
      <name val="Berlin Sans FB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9"/>
      <name val="Perpetua Titling MT"/>
      <family val="1"/>
    </font>
    <font>
      <b/>
      <sz val="10"/>
      <color theme="1"/>
      <name val="Perpetua Titling MT"/>
      <family val="1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name val="Verdana"/>
      <family val="2"/>
    </font>
    <font>
      <i/>
      <sz val="10"/>
      <color indexed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i/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Tahom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i/>
      <sz val="10"/>
      <color indexed="10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8"/>
      <name val="Verdana"/>
      <family val="2"/>
    </font>
    <font>
      <b/>
      <u val="single"/>
      <sz val="10"/>
      <name val="Verdana"/>
      <family val="2"/>
    </font>
    <font>
      <b/>
      <i/>
      <sz val="11"/>
      <color theme="1"/>
      <name val="Verdana"/>
      <family val="2"/>
    </font>
    <font>
      <i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Maiandra GD"/>
      <family val="2"/>
    </font>
    <font>
      <b/>
      <sz val="8"/>
      <color theme="1"/>
      <name val="Calibri"/>
      <family val="2"/>
      <scheme val="minor"/>
    </font>
    <font>
      <b/>
      <u val="single"/>
      <sz val="8"/>
      <color theme="1"/>
      <name val="Verdana"/>
      <family val="2"/>
    </font>
    <font>
      <b/>
      <sz val="8"/>
      <color rgb="FFFF0000"/>
      <name val="Verdana"/>
      <family val="2"/>
    </font>
    <font>
      <b/>
      <u val="single"/>
      <sz val="10"/>
      <color theme="1"/>
      <name val="Verdana"/>
      <family val="2"/>
    </font>
    <font>
      <i/>
      <sz val="10"/>
      <color rgb="FFFF0000"/>
      <name val="Calibri"/>
      <family val="2"/>
      <scheme val="minor"/>
    </font>
    <font>
      <b/>
      <i/>
      <sz val="8"/>
      <color theme="1"/>
      <name val="Verdana"/>
      <family val="2"/>
    </font>
    <font>
      <sz val="10"/>
      <color rgb="FF000000"/>
      <name val="Verdana"/>
      <family val="2"/>
    </font>
    <font>
      <i/>
      <sz val="10"/>
      <color rgb="FFFF0000"/>
      <name val="Verdana"/>
      <family val="2"/>
    </font>
    <font>
      <sz val="10"/>
      <color rgb="FF000000"/>
      <name val="Tahoma"/>
      <family val="2"/>
    </font>
    <font>
      <i/>
      <sz val="10"/>
      <color rgb="FFFF0000"/>
      <name val="Tahoma"/>
      <family val="2"/>
    </font>
    <font>
      <b/>
      <sz val="10"/>
      <color rgb="FF000000"/>
      <name val="Verdana"/>
      <family val="2"/>
    </font>
    <font>
      <u val="single"/>
      <sz val="10"/>
      <color theme="1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sz val="8"/>
      <color rgb="FFFF0000"/>
      <name val="Verdana"/>
      <family val="2"/>
    </font>
    <font>
      <b/>
      <sz val="10"/>
      <color rgb="FFFF0000"/>
      <name val="Calibri"/>
      <family val="2"/>
      <scheme val="minor"/>
    </font>
    <font>
      <sz val="12"/>
      <color theme="1"/>
      <name val="Arial Black"/>
      <family val="2"/>
    </font>
    <font>
      <sz val="11"/>
      <color theme="1"/>
      <name val="Arial Black"/>
      <family val="2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Tahoma"/>
      <family val="2"/>
    </font>
    <font>
      <i/>
      <sz val="11"/>
      <color rgb="FFFF0000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14"/>
      <name val="Tahoma"/>
      <family val="2"/>
    </font>
    <font>
      <sz val="12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rgb="FF000000"/>
      <name val="Tahoma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14"/>
      <color rgb="FF000000"/>
      <name val="Verdana"/>
      <family val="2"/>
    </font>
    <font>
      <b/>
      <sz val="10"/>
      <color theme="1"/>
      <name val="Arial"/>
      <family val="2"/>
    </font>
    <font>
      <b/>
      <sz val="12"/>
      <color rgb="FF000000"/>
      <name val="Tahoma"/>
      <family val="2"/>
    </font>
    <font>
      <u val="single"/>
      <sz val="11"/>
      <color theme="10"/>
      <name val="Calibri"/>
      <family val="2"/>
    </font>
    <font>
      <sz val="11"/>
      <color theme="10"/>
      <name val="Arial"/>
      <family val="2"/>
    </font>
    <font>
      <b/>
      <sz val="11"/>
      <color theme="1"/>
      <name val="Adobe Fan Heiti Std B"/>
      <family val="2"/>
    </font>
    <font>
      <b/>
      <sz val="12"/>
      <color rgb="FF000000"/>
      <name val="Verdana"/>
      <family val="2"/>
    </font>
    <font>
      <sz val="14"/>
      <color rgb="FF000000"/>
      <name val="Tahoma"/>
      <family val="2"/>
    </font>
    <font>
      <b/>
      <sz val="12"/>
      <name val="Adobe Fangsong Std R"/>
      <family val="1"/>
    </font>
    <font>
      <i/>
      <sz val="12"/>
      <color rgb="FF000000"/>
      <name val="Tahoma"/>
      <family val="2"/>
    </font>
    <font>
      <sz val="9"/>
      <color theme="1"/>
      <name val="Arial"/>
      <family val="2"/>
    </font>
    <font>
      <sz val="12"/>
      <color rgb="FF000000"/>
      <name val="Tahoma"/>
      <family val="2"/>
    </font>
    <font>
      <sz val="11"/>
      <color rgb="FF000000"/>
      <name val="Verdana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4"/>
      <color theme="1"/>
      <name val="Tahoma"/>
      <family val="2"/>
    </font>
    <font>
      <b/>
      <sz val="12"/>
      <color theme="1"/>
      <name val="Arial"/>
      <family val="2"/>
    </font>
    <font>
      <sz val="12"/>
      <color theme="1"/>
      <name val="Verdana"/>
      <family val="2"/>
    </font>
    <font>
      <sz val="14"/>
      <name val="Tahoma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b/>
      <sz val="10"/>
      <color rgb="FF000000"/>
      <name val="Tahoma"/>
      <family val="2"/>
    </font>
    <font>
      <b/>
      <sz val="16"/>
      <color theme="1"/>
      <name val="Calibri"/>
      <family val="2"/>
      <scheme val="minor"/>
    </font>
    <font>
      <sz val="12"/>
      <color rgb="FF000000"/>
      <name val="Verdan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  <font>
      <b/>
      <sz val="12"/>
      <color rgb="FF000000"/>
      <name val="Arial"/>
      <family val="2"/>
    </font>
    <font>
      <sz val="10"/>
      <color theme="1"/>
      <name val="Tahom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i/>
      <sz val="14"/>
      <color theme="1"/>
      <name val="Verdana"/>
      <family val="2"/>
    </font>
    <font>
      <sz val="14"/>
      <color theme="1"/>
      <name val="Calibri"/>
      <family val="2"/>
      <scheme val="minor"/>
    </font>
    <font>
      <i/>
      <sz val="8"/>
      <color theme="1"/>
      <name val="Verdana"/>
      <family val="2"/>
    </font>
    <font>
      <b/>
      <sz val="11"/>
      <color rgb="FF000000"/>
      <name val="Verdana"/>
      <family val="2"/>
    </font>
    <font>
      <i/>
      <sz val="11"/>
      <color rgb="FFFF0000"/>
      <name val="Verdana"/>
      <family val="2"/>
    </font>
    <font>
      <i/>
      <sz val="11"/>
      <color rgb="FF000000"/>
      <name val="Verdana"/>
      <family val="2"/>
    </font>
    <font>
      <sz val="9"/>
      <color theme="1"/>
      <name val="Verdana"/>
      <family val="2"/>
    </font>
    <font>
      <u val="single"/>
      <sz val="11"/>
      <color theme="1"/>
      <name val="Verdana"/>
      <family val="2"/>
    </font>
    <font>
      <b/>
      <u val="single"/>
      <sz val="12"/>
      <color theme="1"/>
      <name val="Verdana"/>
      <family val="2"/>
    </font>
    <font>
      <b/>
      <sz val="12"/>
      <color theme="1"/>
      <name val="Verdana"/>
      <family val="2"/>
    </font>
    <font>
      <i/>
      <sz val="12"/>
      <color theme="1"/>
      <name val="Verdana"/>
      <family val="2"/>
    </font>
    <font>
      <b/>
      <i/>
      <sz val="14"/>
      <color theme="1"/>
      <name val="Verdana"/>
      <family val="2"/>
    </font>
    <font>
      <i/>
      <sz val="10"/>
      <color rgb="FF000000"/>
      <name val="Verdana"/>
      <family val="2"/>
    </font>
    <font>
      <i/>
      <sz val="11"/>
      <name val="Verdana"/>
      <family val="2"/>
    </font>
    <font>
      <b/>
      <sz val="9"/>
      <color theme="0"/>
      <name val="Verdana"/>
      <family val="2"/>
    </font>
    <font>
      <b/>
      <i/>
      <sz val="9"/>
      <color theme="1"/>
      <name val="Verdana"/>
      <family val="2"/>
    </font>
    <font>
      <b/>
      <sz val="14"/>
      <name val="Verdana"/>
      <family val="2"/>
    </font>
    <font>
      <sz val="11"/>
      <color theme="0"/>
      <name val="Verdana"/>
      <family val="2"/>
    </font>
    <font>
      <b/>
      <sz val="11"/>
      <color theme="0"/>
      <name val="Verdana"/>
      <family val="2"/>
    </font>
    <font>
      <b/>
      <u val="single"/>
      <sz val="9"/>
      <color theme="1"/>
      <name val="Verdana"/>
      <family val="2"/>
    </font>
    <font>
      <b/>
      <sz val="7"/>
      <name val="Verdana"/>
      <family val="2"/>
    </font>
    <font>
      <b/>
      <sz val="9"/>
      <color rgb="FF000000"/>
      <name val="Verdana"/>
      <family val="2"/>
    </font>
    <font>
      <b/>
      <sz val="7"/>
      <color rgb="FF000000"/>
      <name val="Verdana"/>
      <family val="2"/>
    </font>
    <font>
      <i/>
      <sz val="7"/>
      <color theme="0"/>
      <name val="Verdana"/>
      <family val="2"/>
    </font>
    <font>
      <i/>
      <sz val="7"/>
      <color theme="1"/>
      <name val="Verdana"/>
      <family val="2"/>
    </font>
    <font>
      <sz val="7"/>
      <color theme="1"/>
      <name val="Verdana"/>
      <family val="2"/>
    </font>
    <font>
      <b/>
      <i/>
      <sz val="7"/>
      <color theme="1"/>
      <name val="Verdana"/>
      <family val="2"/>
    </font>
    <font>
      <sz val="9"/>
      <color rgb="FF000000"/>
      <name val="Verdana"/>
      <family val="2"/>
    </font>
    <font>
      <i/>
      <sz val="7"/>
      <color rgb="FF000000"/>
      <name val="Verdana"/>
      <family val="2"/>
    </font>
    <font>
      <u val="single"/>
      <sz val="6"/>
      <color theme="1"/>
      <name val="Verdana"/>
      <family val="2"/>
    </font>
    <font>
      <sz val="6"/>
      <color theme="1"/>
      <name val="Verdana"/>
      <family val="2"/>
    </font>
    <font>
      <b/>
      <sz val="6"/>
      <color rgb="FF000000"/>
      <name val="Verdana"/>
      <family val="2"/>
    </font>
    <font>
      <i/>
      <sz val="6"/>
      <color rgb="FFFF0000"/>
      <name val="Verdana"/>
      <family val="2"/>
    </font>
    <font>
      <i/>
      <sz val="6"/>
      <color theme="1"/>
      <name val="Verdana"/>
      <family val="2"/>
    </font>
    <font>
      <i/>
      <sz val="9"/>
      <color rgb="FFFF0000"/>
      <name val="Verdana"/>
      <family val="2"/>
    </font>
    <font>
      <i/>
      <sz val="9"/>
      <color theme="1"/>
      <name val="Verdana"/>
      <family val="2"/>
    </font>
    <font>
      <i/>
      <sz val="8"/>
      <color rgb="FFFF0000"/>
      <name val="Verdana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u val="single"/>
      <sz val="16"/>
      <color theme="1"/>
      <name val="Verdana"/>
      <family val="2"/>
    </font>
    <font>
      <b/>
      <sz val="11"/>
      <color rgb="FF000000"/>
      <name val="Tahoma"/>
      <family val="2"/>
    </font>
    <font>
      <b/>
      <sz val="10"/>
      <name val="Tahoma"/>
      <family val="2"/>
    </font>
    <font>
      <b/>
      <u val="single"/>
      <sz val="14"/>
      <color theme="1"/>
      <name val="Verdana"/>
      <family val="2"/>
    </font>
    <font>
      <b/>
      <sz val="13"/>
      <color theme="1"/>
      <name val="Verdana"/>
      <family val="2"/>
    </font>
    <font>
      <u val="single"/>
      <sz val="12"/>
      <color theme="1"/>
      <name val="Verdana"/>
      <family val="2"/>
    </font>
    <font>
      <b/>
      <i/>
      <u val="single"/>
      <sz val="12"/>
      <color theme="1"/>
      <name val="Verdana"/>
      <family val="2"/>
    </font>
    <font>
      <sz val="11"/>
      <name val="Tahoma"/>
      <family val="2"/>
    </font>
    <font>
      <sz val="11"/>
      <color rgb="FF000000"/>
      <name val="Tahoma"/>
      <family val="2"/>
    </font>
    <font>
      <b/>
      <i/>
      <sz val="10"/>
      <color theme="1"/>
      <name val="Tahoma"/>
      <family val="2"/>
    </font>
    <font>
      <b/>
      <i/>
      <sz val="11"/>
      <color rgb="FF000000"/>
      <name val="Tahoma"/>
      <family val="2"/>
    </font>
    <font>
      <b/>
      <sz val="13"/>
      <color rgb="FF000000"/>
      <name val="Tahoma"/>
      <family val="2"/>
    </font>
    <font>
      <i/>
      <sz val="11"/>
      <color rgb="FF000000"/>
      <name val="Tahoma"/>
      <family val="2"/>
    </font>
    <font>
      <sz val="10"/>
      <color rgb="FFFF0000"/>
      <name val="Tahoma"/>
      <family val="2"/>
    </font>
    <font>
      <b/>
      <i/>
      <sz val="11"/>
      <name val="Verdana"/>
      <family val="2"/>
    </font>
    <font>
      <b/>
      <sz val="11"/>
      <name val="Tahoma"/>
      <family val="2"/>
    </font>
    <font>
      <b/>
      <sz val="10"/>
      <color rgb="FFFF0000"/>
      <name val="Verdana"/>
      <family val="2"/>
    </font>
    <font>
      <b/>
      <i/>
      <sz val="12"/>
      <color theme="1"/>
      <name val="Verdana"/>
      <family val="2"/>
    </font>
    <font>
      <b/>
      <sz val="12"/>
      <color rgb="FF000000"/>
      <name val="Calibri"/>
      <family val="2"/>
    </font>
    <font>
      <b/>
      <sz val="10.2"/>
      <color rgb="FF000000"/>
      <name val="Tahoma"/>
      <family val="2"/>
    </font>
    <font>
      <sz val="10"/>
      <color theme="1"/>
      <name val="Calibri"/>
      <family val="2"/>
    </font>
    <font>
      <b/>
      <i/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sz val="12"/>
      <color rgb="FFFF0000"/>
      <name val="Calibri"/>
      <family val="2"/>
      <scheme val="minor"/>
    </font>
    <font>
      <sz val="12"/>
      <color theme="1"/>
      <name val="Book Antiqua"/>
      <family val="1"/>
    </font>
    <font>
      <b/>
      <i/>
      <sz val="12"/>
      <color theme="1"/>
      <name val="Arial"/>
      <family val="2"/>
    </font>
    <font>
      <b/>
      <u val="single"/>
      <sz val="18"/>
      <color theme="1"/>
      <name val="Calibri"/>
      <family val="2"/>
      <scheme val="minor"/>
    </font>
    <font>
      <b/>
      <sz val="18"/>
      <color theme="1"/>
      <name val="Candara"/>
      <family val="2"/>
    </font>
    <font>
      <sz val="18"/>
      <color theme="1"/>
      <name val="Candara"/>
      <family val="2"/>
    </font>
    <font>
      <b/>
      <u val="single"/>
      <sz val="18"/>
      <color theme="1"/>
      <name val="Candara"/>
      <family val="2"/>
    </font>
    <font>
      <sz val="9"/>
      <name val="Verdana"/>
      <family val="2"/>
    </font>
    <font>
      <sz val="10"/>
      <color rgb="FFFF0000"/>
      <name val="Verdana"/>
      <family val="2"/>
    </font>
    <font>
      <i/>
      <sz val="8"/>
      <color rgb="FFFF0000"/>
      <name val="Calibri"/>
      <family val="2"/>
      <scheme val="minor"/>
    </font>
    <font>
      <sz val="5"/>
      <color theme="1"/>
      <name val="Verdana"/>
      <family val="2"/>
    </font>
    <font>
      <b/>
      <sz val="5"/>
      <name val="Verdana"/>
      <family val="2"/>
    </font>
    <font>
      <b/>
      <sz val="5"/>
      <color theme="1"/>
      <name val="Verdana"/>
      <family val="2"/>
    </font>
    <font>
      <sz val="7"/>
      <color rgb="FF000000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i/>
      <sz val="7"/>
      <name val="Verdana"/>
      <family val="2"/>
    </font>
    <font>
      <b/>
      <i/>
      <sz val="7"/>
      <color theme="1"/>
      <name val="Tw Cen MT"/>
      <family val="2"/>
    </font>
    <font>
      <i/>
      <sz val="7"/>
      <color rgb="FFFF0000"/>
      <name val="Verdana"/>
      <family val="2"/>
    </font>
    <font>
      <sz val="8"/>
      <color rgb="FF000000"/>
      <name val="Verdana"/>
      <family val="2"/>
    </font>
    <font>
      <u val="single"/>
      <sz val="8"/>
      <color theme="1"/>
      <name val="Verdana"/>
      <family val="2"/>
    </font>
    <font>
      <b/>
      <i/>
      <sz val="8"/>
      <color theme="1"/>
      <name val="Tw Cen MT"/>
      <family val="2"/>
    </font>
    <font>
      <sz val="6"/>
      <color rgb="FF000000"/>
      <name val="Verdana"/>
      <family val="2"/>
    </font>
    <font>
      <i/>
      <sz val="8"/>
      <color theme="1"/>
      <name val="Calibri"/>
      <family val="2"/>
      <scheme val="minor"/>
    </font>
    <font>
      <b/>
      <i/>
      <sz val="8"/>
      <name val="Verdana"/>
      <family val="2"/>
    </font>
    <font>
      <i/>
      <sz val="8"/>
      <name val="Verdana"/>
      <family val="2"/>
    </font>
    <font>
      <sz val="8"/>
      <color theme="0"/>
      <name val="Verdana"/>
      <family val="2"/>
    </font>
    <font>
      <b/>
      <u val="single"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 val="single"/>
      <sz val="13"/>
      <color indexed="8"/>
      <name val="Calibri"/>
      <family val="2"/>
    </font>
    <font>
      <b/>
      <u val="single"/>
      <sz val="13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doubleAccounting"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i/>
      <sz val="12"/>
      <color rgb="FFFF0000"/>
      <name val="Verdana"/>
      <family val="2"/>
    </font>
    <font>
      <i/>
      <sz val="12"/>
      <color rgb="FF000000"/>
      <name val="Verdana"/>
      <family val="2"/>
    </font>
    <font>
      <b/>
      <u val="single"/>
      <sz val="11"/>
      <color theme="1"/>
      <name val="Verdana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i/>
      <u val="single"/>
      <sz val="8"/>
      <color theme="1"/>
      <name val="Verdana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Tahoma"/>
      <family val="2"/>
    </font>
    <font>
      <b/>
      <u val="single"/>
      <sz val="22"/>
      <color theme="1"/>
      <name val="Cambria"/>
      <family val="1"/>
    </font>
    <font>
      <b/>
      <i/>
      <sz val="12"/>
      <color theme="1"/>
      <name val="Calibri"/>
      <family val="2"/>
      <scheme val="minor"/>
    </font>
    <font>
      <b/>
      <i/>
      <sz val="14"/>
      <name val="Verdana"/>
      <family val="2"/>
    </font>
    <font>
      <i/>
      <sz val="14"/>
      <color rgb="FFFF0000"/>
      <name val="Verdana"/>
      <family val="2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0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medium"/>
      <bottom style="medium"/>
    </border>
    <border>
      <left style="thin">
        <color rgb="FFB2B2B2"/>
      </left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 style="medium"/>
      <right style="thin">
        <color rgb="FFB2B2B2"/>
      </right>
      <top/>
      <bottom style="medium"/>
    </border>
    <border>
      <left style="thin">
        <color rgb="FFB2B2B2"/>
      </left>
      <right style="medium"/>
      <top/>
      <bottom style="medium"/>
    </border>
    <border>
      <left/>
      <right style="thin">
        <color rgb="FFB2B2B2"/>
      </right>
      <top/>
      <bottom style="thin">
        <color rgb="FFB2B2B2"/>
      </bottom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>
        <color rgb="FFB2B2B2"/>
      </left>
      <right/>
      <top style="thin"/>
      <bottom style="thin"/>
    </border>
    <border>
      <left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double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43" fillId="0" borderId="0" applyFont="0" applyFill="0" applyBorder="0" applyAlignment="0" applyProtection="0"/>
    <xf numFmtId="0" fontId="53" fillId="0" borderId="0">
      <alignment/>
      <protection/>
    </xf>
    <xf numFmtId="43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" borderId="1" applyNumberFormat="0" applyFont="0" applyAlignment="0" applyProtection="0"/>
    <xf numFmtId="164" fontId="53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53" fillId="0" borderId="0">
      <alignment/>
      <protection/>
    </xf>
    <xf numFmtId="43" fontId="53" fillId="0" borderId="0" applyFont="0" applyFill="0" applyBorder="0" applyAlignment="0" applyProtection="0"/>
  </cellStyleXfs>
  <cellXfs count="3258">
    <xf numFmtId="0" fontId="0" fillId="0" borderId="0" xfId="0"/>
    <xf numFmtId="165" fontId="2" fillId="0" borderId="0" xfId="0" applyNumberFormat="1" applyFont="1"/>
    <xf numFmtId="1" fontId="2" fillId="0" borderId="0" xfId="0" applyNumberFormat="1" applyFont="1" applyAlignment="1">
      <alignment horizontal="center" vertical="center"/>
    </xf>
    <xf numFmtId="0" fontId="5" fillId="0" borderId="0" xfId="0" applyFont="1"/>
    <xf numFmtId="43" fontId="6" fillId="0" borderId="0" xfId="18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" fontId="21" fillId="0" borderId="2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left" vertical="center" wrapText="1"/>
    </xf>
    <xf numFmtId="165" fontId="23" fillId="0" borderId="2" xfId="0" applyNumberFormat="1" applyFont="1" applyBorder="1" applyAlignment="1">
      <alignment horizontal="center" vertical="center" wrapText="1"/>
    </xf>
    <xf numFmtId="43" fontId="23" fillId="0" borderId="2" xfId="18" applyFont="1" applyBorder="1" applyAlignment="1">
      <alignment horizontal="left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165" fontId="24" fillId="0" borderId="2" xfId="0" applyNumberFormat="1" applyFont="1" applyFill="1" applyBorder="1" applyAlignment="1">
      <alignment horizontal="center" vertical="center" wrapText="1"/>
    </xf>
    <xf numFmtId="165" fontId="24" fillId="3" borderId="2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/>
    <xf numFmtId="2" fontId="24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19" fillId="0" borderId="0" xfId="0" applyFont="1"/>
    <xf numFmtId="0" fontId="25" fillId="0" borderId="2" xfId="0" applyFont="1" applyFill="1" applyBorder="1"/>
    <xf numFmtId="165" fontId="14" fillId="0" borderId="2" xfId="0" applyNumberFormat="1" applyFont="1" applyBorder="1" applyAlignment="1">
      <alignment horizontal="left" vertical="center" wrapText="1"/>
    </xf>
    <xf numFmtId="165" fontId="26" fillId="3" borderId="2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165" fontId="27" fillId="0" borderId="2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/>
    <xf numFmtId="43" fontId="6" fillId="0" borderId="3" xfId="18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165" fontId="16" fillId="0" borderId="0" xfId="0" applyNumberFormat="1" applyFont="1" applyAlignment="1">
      <alignment horizontal="left" vertical="center"/>
    </xf>
    <xf numFmtId="165" fontId="2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24" fillId="3" borderId="2" xfId="0" applyNumberFormat="1" applyFont="1" applyFill="1" applyBorder="1" applyAlignment="1">
      <alignment horizontal="center" vertical="center" wrapText="1"/>
    </xf>
    <xf numFmtId="165" fontId="30" fillId="0" borderId="2" xfId="0" applyNumberFormat="1" applyFont="1" applyBorder="1" applyAlignment="1">
      <alignment horizontal="center" vertical="center" wrapText="1"/>
    </xf>
    <xf numFmtId="17" fontId="31" fillId="0" borderId="2" xfId="0" applyNumberFormat="1" applyFont="1" applyBorder="1" applyAlignment="1">
      <alignment horizontal="left" vertical="center" textRotation="90" wrapText="1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3" fontId="32" fillId="0" borderId="0" xfId="18" applyFont="1" applyAlignment="1">
      <alignment horizontal="left" vertical="center" wrapText="1"/>
    </xf>
    <xf numFmtId="43" fontId="33" fillId="0" borderId="2" xfId="18" applyFont="1" applyBorder="1" applyAlignment="1">
      <alignment horizontal="left" vertical="center" wrapText="1"/>
    </xf>
    <xf numFmtId="0" fontId="32" fillId="0" borderId="0" xfId="0" applyFont="1" applyBorder="1"/>
    <xf numFmtId="1" fontId="21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left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165" fontId="30" fillId="0" borderId="0" xfId="0" applyNumberFormat="1" applyFont="1" applyBorder="1" applyAlignment="1">
      <alignment horizontal="center" vertical="center" wrapText="1"/>
    </xf>
    <xf numFmtId="43" fontId="32" fillId="0" borderId="0" xfId="18" applyFont="1" applyBorder="1" applyAlignment="1">
      <alignment horizontal="left" vertical="center" wrapText="1"/>
    </xf>
    <xf numFmtId="43" fontId="32" fillId="0" borderId="4" xfId="18" applyFont="1" applyBorder="1" applyAlignment="1">
      <alignment horizontal="left" vertical="center" wrapText="1"/>
    </xf>
    <xf numFmtId="43" fontId="33" fillId="0" borderId="0" xfId="18" applyFont="1" applyBorder="1" applyAlignment="1">
      <alignment horizontal="left" vertical="center" wrapText="1"/>
    </xf>
    <xf numFmtId="43" fontId="32" fillId="0" borderId="5" xfId="18" applyFont="1" applyBorder="1" applyAlignment="1">
      <alignment horizontal="left" vertical="center" wrapText="1"/>
    </xf>
    <xf numFmtId="0" fontId="34" fillId="0" borderId="0" xfId="0" applyFont="1"/>
    <xf numFmtId="0" fontId="35" fillId="0" borderId="0" xfId="0" applyFont="1" applyAlignment="1">
      <alignment/>
    </xf>
    <xf numFmtId="165" fontId="36" fillId="0" borderId="2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/>
    <xf numFmtId="165" fontId="24" fillId="0" borderId="0" xfId="0" applyNumberFormat="1" applyFont="1" applyBorder="1" applyAlignment="1">
      <alignment horizontal="center" vertical="center" wrapText="1"/>
    </xf>
    <xf numFmtId="43" fontId="33" fillId="0" borderId="2" xfId="18" applyFont="1" applyFill="1" applyBorder="1" applyAlignment="1">
      <alignment horizontal="left" vertical="center" wrapText="1"/>
    </xf>
    <xf numFmtId="165" fontId="30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7" fillId="0" borderId="2" xfId="0" applyNumberFormat="1" applyFont="1" applyBorder="1" applyAlignment="1">
      <alignment horizontal="center" vertical="center" wrapText="1"/>
    </xf>
    <xf numFmtId="165" fontId="24" fillId="0" borderId="6" xfId="0" applyNumberFormat="1" applyFont="1" applyBorder="1" applyAlignment="1">
      <alignment horizontal="center" vertical="center" wrapText="1"/>
    </xf>
    <xf numFmtId="165" fontId="24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" fontId="21" fillId="0" borderId="6" xfId="0" applyNumberFormat="1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165" fontId="22" fillId="0" borderId="6" xfId="0" applyNumberFormat="1" applyFont="1" applyBorder="1" applyAlignment="1">
      <alignment horizontal="left" vertical="center" wrapText="1"/>
    </xf>
    <xf numFmtId="165" fontId="22" fillId="0" borderId="7" xfId="0" applyNumberFormat="1" applyFont="1" applyBorder="1" applyAlignment="1">
      <alignment horizontal="left" vertical="center" wrapText="1"/>
    </xf>
    <xf numFmtId="165" fontId="23" fillId="0" borderId="6" xfId="0" applyNumberFormat="1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165" fontId="36" fillId="0" borderId="6" xfId="0" applyNumberFormat="1" applyFont="1" applyBorder="1" applyAlignment="1">
      <alignment horizontal="center" vertical="center" wrapText="1"/>
    </xf>
    <xf numFmtId="165" fontId="36" fillId="0" borderId="7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textRotation="90" wrapText="1"/>
    </xf>
    <xf numFmtId="165" fontId="29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6" fillId="0" borderId="8" xfId="0" applyNumberFormat="1" applyFont="1" applyBorder="1" applyAlignment="1">
      <alignment horizontal="center" vertical="center" wrapText="1"/>
    </xf>
    <xf numFmtId="165" fontId="24" fillId="0" borderId="8" xfId="0" applyNumberFormat="1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/>
    </xf>
    <xf numFmtId="165" fontId="22" fillId="0" borderId="8" xfId="0" applyNumberFormat="1" applyFont="1" applyBorder="1" applyAlignment="1">
      <alignment horizontal="left" vertical="center" wrapText="1"/>
    </xf>
    <xf numFmtId="165" fontId="23" fillId="0" borderId="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17" fillId="0" borderId="9" xfId="0" applyNumberFormat="1" applyFont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2" fontId="24" fillId="0" borderId="7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165" fontId="24" fillId="3" borderId="6" xfId="0" applyNumberFormat="1" applyFont="1" applyFill="1" applyBorder="1" applyAlignment="1">
      <alignment horizontal="center" vertical="center" wrapText="1"/>
    </xf>
    <xf numFmtId="165" fontId="24" fillId="3" borderId="7" xfId="0" applyNumberFormat="1" applyFont="1" applyFill="1" applyBorder="1" applyAlignment="1">
      <alignment horizontal="center" vertical="center" wrapText="1"/>
    </xf>
    <xf numFmtId="165" fontId="24" fillId="0" borderId="6" xfId="0" applyNumberFormat="1" applyFont="1" applyFill="1" applyBorder="1" applyAlignment="1">
      <alignment horizontal="center" vertical="center" wrapText="1"/>
    </xf>
    <xf numFmtId="165" fontId="24" fillId="0" borderId="7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165" fontId="23" fillId="0" borderId="6" xfId="0" applyNumberFormat="1" applyFont="1" applyFill="1" applyBorder="1" applyAlignment="1">
      <alignment horizontal="center" vertical="center" wrapText="1"/>
    </xf>
    <xf numFmtId="165" fontId="23" fillId="0" borderId="8" xfId="0" applyNumberFormat="1" applyFont="1" applyFill="1" applyBorder="1" applyAlignment="1">
      <alignment horizontal="center" vertical="center" wrapText="1"/>
    </xf>
    <xf numFmtId="165" fontId="23" fillId="0" borderId="7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left" vertical="center" wrapText="1"/>
    </xf>
    <xf numFmtId="165" fontId="22" fillId="0" borderId="8" xfId="0" applyNumberFormat="1" applyFont="1" applyFill="1" applyBorder="1" applyAlignment="1">
      <alignment horizontal="left" vertical="center" wrapText="1"/>
    </xf>
    <xf numFmtId="165" fontId="22" fillId="0" borderId="7" xfId="0" applyNumberFormat="1" applyFont="1" applyFill="1" applyBorder="1" applyAlignment="1">
      <alignment horizontal="left" vertical="center" wrapText="1"/>
    </xf>
    <xf numFmtId="1" fontId="21" fillId="0" borderId="6" xfId="0" applyNumberFormat="1" applyFont="1" applyFill="1" applyBorder="1" applyAlignment="1">
      <alignment horizontal="center" vertical="center"/>
    </xf>
    <xf numFmtId="1" fontId="21" fillId="0" borderId="8" xfId="0" applyNumberFormat="1" applyFont="1" applyFill="1" applyBorder="1" applyAlignment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65" fontId="24" fillId="3" borderId="8" xfId="0" applyNumberFormat="1" applyFont="1" applyFill="1" applyBorder="1" applyAlignment="1">
      <alignment horizontal="center" vertical="center" wrapText="1"/>
    </xf>
    <xf numFmtId="165" fontId="24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8" fillId="0" borderId="13" xfId="23" applyFont="1" applyBorder="1" applyAlignment="1">
      <alignment horizontal="center" vertical="center"/>
      <protection/>
    </xf>
    <xf numFmtId="0" fontId="38" fillId="0" borderId="14" xfId="23" applyFont="1" applyBorder="1" applyAlignment="1">
      <alignment horizontal="center" vertical="center"/>
      <protection/>
    </xf>
    <xf numFmtId="0" fontId="38" fillId="0" borderId="15" xfId="23" applyFont="1" applyBorder="1" applyAlignment="1">
      <alignment horizontal="center" vertical="center"/>
      <protection/>
    </xf>
    <xf numFmtId="0" fontId="39" fillId="0" borderId="0" xfId="23" applyFont="1" applyAlignment="1">
      <alignment vertical="center"/>
      <protection/>
    </xf>
    <xf numFmtId="0" fontId="40" fillId="0" borderId="16" xfId="23" applyFont="1" applyBorder="1" applyAlignment="1">
      <alignment vertical="center"/>
      <protection/>
    </xf>
    <xf numFmtId="0" fontId="41" fillId="0" borderId="0" xfId="23" applyFont="1" applyBorder="1" applyAlignment="1">
      <alignment vertical="center"/>
      <protection/>
    </xf>
    <xf numFmtId="0" fontId="42" fillId="0" borderId="0" xfId="23" applyFont="1" applyBorder="1" applyAlignment="1">
      <alignment horizontal="center" vertical="center"/>
      <protection/>
    </xf>
    <xf numFmtId="0" fontId="39" fillId="0" borderId="0" xfId="23" applyFont="1" applyBorder="1" applyAlignment="1">
      <alignment horizontal="center" vertical="center"/>
      <protection/>
    </xf>
    <xf numFmtId="4" fontId="39" fillId="0" borderId="0" xfId="24" applyNumberFormat="1" applyFont="1" applyBorder="1" applyAlignment="1">
      <alignment horizontal="center" vertical="center"/>
    </xf>
    <xf numFmtId="0" fontId="39" fillId="0" borderId="0" xfId="23" applyFont="1" applyBorder="1" applyAlignment="1">
      <alignment horizontal="center" vertical="center" wrapText="1"/>
      <protection/>
    </xf>
    <xf numFmtId="0" fontId="39" fillId="0" borderId="0" xfId="23" applyFont="1" applyBorder="1" applyAlignment="1">
      <alignment vertical="center"/>
      <protection/>
    </xf>
    <xf numFmtId="0" fontId="44" fillId="0" borderId="0" xfId="23" applyFont="1" applyFill="1" applyBorder="1" applyAlignment="1">
      <alignment horizontal="center" vertical="center"/>
      <protection/>
    </xf>
    <xf numFmtId="4" fontId="39" fillId="0" borderId="17" xfId="24" applyNumberFormat="1" applyFont="1" applyBorder="1" applyAlignment="1">
      <alignment horizontal="center" vertical="center"/>
    </xf>
    <xf numFmtId="0" fontId="45" fillId="0" borderId="16" xfId="23" applyFont="1" applyBorder="1" applyAlignment="1">
      <alignment vertical="center"/>
      <protection/>
    </xf>
    <xf numFmtId="0" fontId="47" fillId="0" borderId="12" xfId="23" applyFont="1" applyBorder="1" applyAlignment="1">
      <alignment vertical="center"/>
      <protection/>
    </xf>
    <xf numFmtId="0" fontId="42" fillId="0" borderId="0" xfId="23" applyFont="1" applyAlignment="1">
      <alignment horizontal="center" vertical="center"/>
      <protection/>
    </xf>
    <xf numFmtId="0" fontId="48" fillId="0" borderId="0" xfId="23" applyFont="1" applyBorder="1" applyAlignment="1">
      <alignment horizontal="right" vertical="center"/>
      <protection/>
    </xf>
    <xf numFmtId="0" fontId="39" fillId="0" borderId="0" xfId="23" applyFont="1" applyBorder="1" applyAlignment="1">
      <alignment horizontal="center" vertical="center"/>
      <protection/>
    </xf>
    <xf numFmtId="0" fontId="40" fillId="0" borderId="18" xfId="23" applyFont="1" applyBorder="1" applyAlignment="1">
      <alignment vertical="center"/>
      <protection/>
    </xf>
    <xf numFmtId="0" fontId="41" fillId="0" borderId="19" xfId="23" applyFont="1" applyBorder="1" applyAlignment="1">
      <alignment vertical="center"/>
      <protection/>
    </xf>
    <xf numFmtId="0" fontId="42" fillId="0" borderId="19" xfId="23" applyFont="1" applyBorder="1" applyAlignment="1">
      <alignment horizontal="center" vertical="center"/>
      <protection/>
    </xf>
    <xf numFmtId="0" fontId="39" fillId="0" borderId="19" xfId="23" applyFont="1" applyBorder="1" applyAlignment="1">
      <alignment horizontal="center" vertical="center"/>
      <protection/>
    </xf>
    <xf numFmtId="4" fontId="39" fillId="0" borderId="19" xfId="24" applyNumberFormat="1" applyFont="1" applyBorder="1" applyAlignment="1">
      <alignment horizontal="center" vertical="center"/>
    </xf>
    <xf numFmtId="0" fontId="39" fillId="0" borderId="19" xfId="23" applyFont="1" applyBorder="1" applyAlignment="1">
      <alignment horizontal="center" vertical="center" wrapText="1"/>
      <protection/>
    </xf>
    <xf numFmtId="0" fontId="39" fillId="0" borderId="19" xfId="23" applyFont="1" applyBorder="1" applyAlignment="1">
      <alignment vertical="center"/>
      <protection/>
    </xf>
    <xf numFmtId="0" fontId="44" fillId="0" borderId="19" xfId="23" applyFont="1" applyFill="1" applyBorder="1" applyAlignment="1">
      <alignment horizontal="center" vertical="center"/>
      <protection/>
    </xf>
    <xf numFmtId="4" fontId="39" fillId="0" borderId="20" xfId="24" applyNumberFormat="1" applyFont="1" applyBorder="1" applyAlignment="1">
      <alignment horizontal="center" vertical="center"/>
    </xf>
    <xf numFmtId="0" fontId="49" fillId="0" borderId="21" xfId="23" applyFont="1" applyBorder="1" applyAlignment="1">
      <alignment horizontal="center" vertical="center" wrapText="1"/>
      <protection/>
    </xf>
    <xf numFmtId="0" fontId="50" fillId="0" borderId="21" xfId="23" applyFont="1" applyBorder="1" applyAlignment="1">
      <alignment horizontal="center" vertical="center" wrapText="1"/>
      <protection/>
    </xf>
    <xf numFmtId="0" fontId="50" fillId="0" borderId="22" xfId="23" applyFont="1" applyFill="1" applyBorder="1" applyAlignment="1">
      <alignment horizontal="center" vertical="center" wrapText="1"/>
      <protection/>
    </xf>
    <xf numFmtId="0" fontId="49" fillId="0" borderId="14" xfId="23" applyFont="1" applyBorder="1" applyAlignment="1">
      <alignment horizontal="center" vertical="center" wrapText="1"/>
      <protection/>
    </xf>
    <xf numFmtId="4" fontId="49" fillId="0" borderId="22" xfId="24" applyNumberFormat="1" applyFont="1" applyBorder="1" applyAlignment="1">
      <alignment horizontal="center" vertical="center" wrapText="1"/>
    </xf>
    <xf numFmtId="0" fontId="49" fillId="0" borderId="23" xfId="23" applyFont="1" applyBorder="1" applyAlignment="1">
      <alignment horizontal="center" vertical="center" wrapText="1"/>
      <protection/>
    </xf>
    <xf numFmtId="0" fontId="49" fillId="0" borderId="24" xfId="23" applyFont="1" applyBorder="1" applyAlignment="1">
      <alignment horizontal="center" vertical="center" wrapText="1"/>
      <protection/>
    </xf>
    <xf numFmtId="0" fontId="49" fillId="0" borderId="25" xfId="23" applyFont="1" applyBorder="1" applyAlignment="1">
      <alignment horizontal="center" vertical="center" wrapText="1"/>
      <protection/>
    </xf>
    <xf numFmtId="0" fontId="49" fillId="0" borderId="26" xfId="23" applyFont="1" applyBorder="1" applyAlignment="1">
      <alignment horizontal="center" vertical="center" wrapText="1"/>
      <protection/>
    </xf>
    <xf numFmtId="0" fontId="49" fillId="0" borderId="22" xfId="23" applyFont="1" applyBorder="1" applyAlignment="1">
      <alignment horizontal="center" vertical="center" wrapText="1"/>
      <protection/>
    </xf>
    <xf numFmtId="0" fontId="49" fillId="0" borderId="27" xfId="23" applyFont="1" applyBorder="1" applyAlignment="1">
      <alignment horizontal="center" vertical="center" wrapText="1"/>
      <protection/>
    </xf>
    <xf numFmtId="0" fontId="50" fillId="0" borderId="27" xfId="23" applyFont="1" applyBorder="1" applyAlignment="1">
      <alignment horizontal="center" vertical="center" wrapText="1"/>
      <protection/>
    </xf>
    <xf numFmtId="0" fontId="50" fillId="0" borderId="28" xfId="23" applyFont="1" applyFill="1" applyBorder="1" applyAlignment="1">
      <alignment horizontal="center" vertical="center" wrapText="1"/>
      <protection/>
    </xf>
    <xf numFmtId="0" fontId="49" fillId="0" borderId="29" xfId="23" applyFont="1" applyBorder="1" applyAlignment="1">
      <alignment horizontal="center" vertical="center" wrapText="1"/>
      <protection/>
    </xf>
    <xf numFmtId="4" fontId="49" fillId="0" borderId="28" xfId="24" applyNumberFormat="1" applyFont="1" applyBorder="1" applyAlignment="1">
      <alignment horizontal="center" vertical="center" wrapText="1"/>
    </xf>
    <xf numFmtId="0" fontId="49" fillId="0" borderId="30" xfId="23" applyFont="1" applyBorder="1" applyAlignment="1">
      <alignment horizontal="center" vertical="center" wrapText="1"/>
      <protection/>
    </xf>
    <xf numFmtId="0" fontId="49" fillId="0" borderId="31" xfId="23" applyFont="1" applyBorder="1" applyAlignment="1">
      <alignment horizontal="center" vertical="center" wrapText="1"/>
      <protection/>
    </xf>
    <xf numFmtId="0" fontId="49" fillId="0" borderId="19" xfId="23" applyFont="1" applyBorder="1" applyAlignment="1">
      <alignment horizontal="center" vertical="center" wrapText="1"/>
      <protection/>
    </xf>
    <xf numFmtId="0" fontId="49" fillId="0" borderId="19" xfId="23" applyFont="1" applyFill="1" applyBorder="1" applyAlignment="1">
      <alignment horizontal="center" vertical="center" wrapText="1"/>
      <protection/>
    </xf>
    <xf numFmtId="0" fontId="49" fillId="0" borderId="31" xfId="23" applyFont="1" applyFill="1" applyBorder="1" applyAlignment="1">
      <alignment horizontal="center" vertical="center" wrapText="1"/>
      <protection/>
    </xf>
    <xf numFmtId="0" fontId="49" fillId="0" borderId="32" xfId="23" applyFont="1" applyBorder="1" applyAlignment="1">
      <alignment horizontal="center" vertical="center" wrapText="1"/>
      <protection/>
    </xf>
    <xf numFmtId="0" fontId="39" fillId="0" borderId="0" xfId="23" applyFont="1" applyAlignment="1">
      <alignment horizontal="center" vertical="center"/>
      <protection/>
    </xf>
    <xf numFmtId="0" fontId="51" fillId="0" borderId="33" xfId="23" applyFont="1" applyBorder="1" applyAlignment="1">
      <alignment horizontal="center" vertical="center" wrapText="1"/>
      <protection/>
    </xf>
    <xf numFmtId="0" fontId="51" fillId="0" borderId="0" xfId="23" applyFont="1" applyBorder="1" applyAlignment="1">
      <alignment horizontal="center" vertical="center" wrapText="1"/>
      <protection/>
    </xf>
    <xf numFmtId="0" fontId="47" fillId="0" borderId="34" xfId="23" applyFont="1" applyFill="1" applyBorder="1" applyAlignment="1">
      <alignment horizontal="center" vertical="center" wrapText="1"/>
      <protection/>
    </xf>
    <xf numFmtId="0" fontId="44" fillId="0" borderId="35" xfId="23" applyFont="1" applyBorder="1" applyAlignment="1">
      <alignment horizontal="center" vertical="center" wrapText="1"/>
      <protection/>
    </xf>
    <xf numFmtId="4" fontId="52" fillId="0" borderId="34" xfId="24" applyNumberFormat="1" applyFont="1" applyBorder="1" applyAlignment="1">
      <alignment horizontal="center" vertical="center" wrapText="1"/>
    </xf>
    <xf numFmtId="0" fontId="44" fillId="0" borderId="34" xfId="23" applyFont="1" applyBorder="1" applyAlignment="1">
      <alignment horizontal="center" vertical="center" wrapText="1"/>
      <protection/>
    </xf>
    <xf numFmtId="0" fontId="44" fillId="0" borderId="35" xfId="23" applyFont="1" applyFill="1" applyBorder="1" applyAlignment="1">
      <alignment horizontal="center" vertical="center" wrapText="1"/>
      <protection/>
    </xf>
    <xf numFmtId="0" fontId="44" fillId="0" borderId="34" xfId="23" applyFont="1" applyFill="1" applyBorder="1" applyAlignment="1">
      <alignment horizontal="center" vertical="center" wrapText="1"/>
      <protection/>
    </xf>
    <xf numFmtId="0" fontId="44" fillId="0" borderId="23" xfId="23" applyFont="1" applyBorder="1" applyAlignment="1">
      <alignment horizontal="center" vertical="center"/>
      <protection/>
    </xf>
    <xf numFmtId="0" fontId="47" fillId="0" borderId="33" xfId="23" applyFont="1" applyFill="1" applyBorder="1" applyAlignment="1" quotePrefix="1">
      <alignment horizontal="center" vertical="center" wrapText="1"/>
      <protection/>
    </xf>
    <xf numFmtId="0" fontId="54" fillId="0" borderId="34" xfId="25" applyNumberFormat="1" applyFont="1" applyFill="1" applyBorder="1" applyAlignment="1" applyProtection="1">
      <alignment horizontal="left" vertical="center" wrapText="1"/>
      <protection/>
    </xf>
    <xf numFmtId="0" fontId="55" fillId="0" borderId="36" xfId="23" applyFont="1" applyFill="1" applyBorder="1" applyAlignment="1">
      <alignment vertical="center" wrapText="1"/>
      <protection/>
    </xf>
    <xf numFmtId="0" fontId="41" fillId="0" borderId="10" xfId="25" applyFont="1" applyFill="1" applyBorder="1" applyAlignment="1" applyProtection="1">
      <alignment horizontal="center" vertical="center" wrapText="1"/>
      <protection/>
    </xf>
    <xf numFmtId="4" fontId="1" fillId="0" borderId="36" xfId="23" applyNumberFormat="1" applyFont="1" applyFill="1" applyBorder="1" applyAlignment="1">
      <alignment horizontal="center" vertical="center" wrapText="1"/>
      <protection/>
    </xf>
    <xf numFmtId="0" fontId="56" fillId="0" borderId="12" xfId="23" applyFont="1" applyFill="1" applyBorder="1" applyAlignment="1">
      <alignment horizontal="center" vertical="center" wrapText="1"/>
      <protection/>
    </xf>
    <xf numFmtId="0" fontId="47" fillId="0" borderId="36" xfId="23" applyFont="1" applyFill="1" applyBorder="1" applyAlignment="1">
      <alignment horizontal="center" vertical="center" wrapText="1"/>
      <protection/>
    </xf>
    <xf numFmtId="0" fontId="47" fillId="0" borderId="12" xfId="23" applyFont="1" applyFill="1" applyBorder="1" applyAlignment="1">
      <alignment horizontal="center" vertical="center" wrapText="1"/>
      <protection/>
    </xf>
    <xf numFmtId="0" fontId="41" fillId="0" borderId="36" xfId="23" applyFont="1" applyFill="1" applyBorder="1" applyAlignment="1">
      <alignment horizontal="center" vertical="center" wrapText="1"/>
      <protection/>
    </xf>
    <xf numFmtId="0" fontId="41" fillId="0" borderId="12" xfId="23" applyFont="1" applyFill="1" applyBorder="1" applyAlignment="1">
      <alignment horizontal="center" vertical="center" wrapText="1"/>
      <protection/>
    </xf>
    <xf numFmtId="43" fontId="57" fillId="0" borderId="37" xfId="26" applyFont="1" applyFill="1" applyBorder="1" applyAlignment="1">
      <alignment vertical="center" wrapText="1"/>
    </xf>
    <xf numFmtId="0" fontId="41" fillId="0" borderId="0" xfId="23" applyFont="1" applyFill="1" applyAlignment="1">
      <alignment vertical="center"/>
      <protection/>
    </xf>
    <xf numFmtId="0" fontId="44" fillId="4" borderId="38" xfId="23" applyFont="1" applyFill="1" applyBorder="1" applyAlignment="1" quotePrefix="1">
      <alignment horizontal="center" vertical="center" wrapText="1"/>
      <protection/>
    </xf>
    <xf numFmtId="0" fontId="54" fillId="0" borderId="36" xfId="25" applyNumberFormat="1" applyFont="1" applyFill="1" applyBorder="1" applyAlignment="1" applyProtection="1">
      <alignment horizontal="left" vertical="center" wrapText="1"/>
      <protection/>
    </xf>
    <xf numFmtId="0" fontId="58" fillId="4" borderId="39" xfId="23" applyFont="1" applyFill="1" applyBorder="1" applyAlignment="1">
      <alignment horizontal="center" vertical="center" wrapText="1"/>
      <protection/>
    </xf>
    <xf numFmtId="0" fontId="40" fillId="4" borderId="10" xfId="23" applyFont="1" applyFill="1" applyBorder="1" applyAlignment="1">
      <alignment horizontal="center" vertical="center" wrapText="1"/>
      <protection/>
    </xf>
    <xf numFmtId="4" fontId="59" fillId="4" borderId="39" xfId="23" applyNumberFormat="1" applyFont="1" applyFill="1" applyBorder="1" applyAlignment="1">
      <alignment horizontal="center" vertical="center" wrapText="1"/>
      <protection/>
    </xf>
    <xf numFmtId="0" fontId="39" fillId="4" borderId="39" xfId="23" applyFont="1" applyFill="1" applyBorder="1" applyAlignment="1">
      <alignment horizontal="center" vertical="center" wrapText="1"/>
      <protection/>
    </xf>
    <xf numFmtId="0" fontId="39" fillId="4" borderId="10" xfId="23" applyFont="1" applyFill="1" applyBorder="1" applyAlignment="1">
      <alignment horizontal="center" vertical="center" wrapText="1"/>
      <protection/>
    </xf>
    <xf numFmtId="0" fontId="39" fillId="4" borderId="0" xfId="23" applyFont="1" applyFill="1" applyAlignment="1">
      <alignment vertical="center"/>
      <protection/>
    </xf>
    <xf numFmtId="0" fontId="54" fillId="0" borderId="39" xfId="25" applyNumberFormat="1" applyFont="1" applyFill="1" applyBorder="1" applyAlignment="1" applyProtection="1">
      <alignment horizontal="left" vertical="center" wrapText="1"/>
      <protection/>
    </xf>
    <xf numFmtId="0" fontId="58" fillId="0" borderId="39" xfId="23" applyFont="1" applyFill="1" applyBorder="1" applyAlignment="1">
      <alignment horizontal="center" vertical="center" wrapText="1"/>
      <protection/>
    </xf>
    <xf numFmtId="0" fontId="40" fillId="0" borderId="10" xfId="23" applyFont="1" applyFill="1" applyBorder="1" applyAlignment="1">
      <alignment horizontal="center" vertical="center" wrapText="1"/>
      <protection/>
    </xf>
    <xf numFmtId="4" fontId="59" fillId="0" borderId="39" xfId="24" applyNumberFormat="1" applyFont="1" applyFill="1" applyBorder="1" applyAlignment="1">
      <alignment horizontal="center" vertical="center" wrapText="1"/>
    </xf>
    <xf numFmtId="0" fontId="39" fillId="0" borderId="39" xfId="23" applyFont="1" applyFill="1" applyBorder="1" applyAlignment="1">
      <alignment horizontal="center" vertical="center" wrapText="1"/>
      <protection/>
    </xf>
    <xf numFmtId="0" fontId="39" fillId="0" borderId="10" xfId="23" applyFont="1" applyFill="1" applyBorder="1" applyAlignment="1">
      <alignment horizontal="center" vertical="center" wrapText="1"/>
      <protection/>
    </xf>
    <xf numFmtId="0" fontId="39" fillId="0" borderId="0" xfId="23" applyFont="1" applyFill="1" applyAlignment="1">
      <alignment vertical="center"/>
      <protection/>
    </xf>
    <xf numFmtId="4" fontId="59" fillId="4" borderId="39" xfId="24" applyNumberFormat="1" applyFont="1" applyFill="1" applyBorder="1" applyAlignment="1">
      <alignment horizontal="center" vertical="center" wrapText="1"/>
    </xf>
    <xf numFmtId="0" fontId="60" fillId="0" borderId="39" xfId="25" applyNumberFormat="1" applyFont="1" applyFill="1" applyBorder="1" applyAlignment="1" applyProtection="1">
      <alignment horizontal="left" vertical="center" wrapText="1"/>
      <protection/>
    </xf>
    <xf numFmtId="0" fontId="41" fillId="0" borderId="40" xfId="25" applyFont="1" applyFill="1" applyBorder="1" applyAlignment="1" applyProtection="1">
      <alignment horizontal="center" vertical="center" wrapText="1"/>
      <protection/>
    </xf>
    <xf numFmtId="0" fontId="54" fillId="0" borderId="41" xfId="25" applyNumberFormat="1" applyFont="1" applyFill="1" applyBorder="1" applyAlignment="1" applyProtection="1">
      <alignment horizontal="left" vertical="center" wrapText="1"/>
      <protection/>
    </xf>
    <xf numFmtId="0" fontId="41" fillId="0" borderId="0" xfId="25" applyFont="1" applyFill="1" applyBorder="1" applyAlignment="1" applyProtection="1">
      <alignment horizontal="center" vertical="center" wrapText="1"/>
      <protection/>
    </xf>
    <xf numFmtId="0" fontId="61" fillId="0" borderId="39" xfId="25" applyNumberFormat="1" applyFont="1" applyFill="1" applyBorder="1" applyAlignment="1" applyProtection="1">
      <alignment horizontal="left" vertical="center" wrapText="1"/>
      <protection/>
    </xf>
    <xf numFmtId="0" fontId="54" fillId="5" borderId="39" xfId="25" applyNumberFormat="1" applyFont="1" applyFill="1" applyBorder="1" applyAlignment="1" applyProtection="1">
      <alignment horizontal="left" vertical="center" wrapText="1"/>
      <protection/>
    </xf>
    <xf numFmtId="0" fontId="41" fillId="0" borderId="42" xfId="25" applyFont="1" applyFill="1" applyBorder="1" applyAlignment="1" applyProtection="1">
      <alignment horizontal="center" vertical="center" wrapText="1"/>
      <protection/>
    </xf>
    <xf numFmtId="0" fontId="54" fillId="0" borderId="39" xfId="25" applyNumberFormat="1" applyFont="1" applyBorder="1" applyAlignment="1" applyProtection="1">
      <alignment horizontal="left" vertical="center" wrapText="1"/>
      <protection/>
    </xf>
    <xf numFmtId="0" fontId="54" fillId="5" borderId="41" xfId="25" applyNumberFormat="1" applyFont="1" applyFill="1" applyBorder="1" applyAlignment="1" applyProtection="1">
      <alignment horizontal="left" vertical="center" wrapText="1"/>
      <protection/>
    </xf>
    <xf numFmtId="0" fontId="54" fillId="5" borderId="41" xfId="25" applyFont="1" applyFill="1" applyBorder="1" applyAlignment="1" applyProtection="1">
      <alignment horizontal="center" vertical="center" wrapText="1"/>
      <protection/>
    </xf>
    <xf numFmtId="0" fontId="41" fillId="4" borderId="39" xfId="23" applyFont="1" applyFill="1" applyBorder="1" applyAlignment="1">
      <alignment vertical="center" wrapText="1"/>
      <protection/>
    </xf>
    <xf numFmtId="0" fontId="41" fillId="0" borderId="39" xfId="23" applyFont="1" applyFill="1" applyBorder="1" applyAlignment="1">
      <alignment horizontal="left" vertical="center" wrapText="1"/>
      <protection/>
    </xf>
    <xf numFmtId="0" fontId="56" fillId="0" borderId="10" xfId="23" applyFont="1" applyFill="1" applyBorder="1" applyAlignment="1">
      <alignment horizontal="center" vertical="center" wrapText="1"/>
      <protection/>
    </xf>
    <xf numFmtId="0" fontId="39" fillId="0" borderId="0" xfId="23" applyFont="1" applyFill="1" applyBorder="1" applyAlignment="1">
      <alignment vertical="center"/>
      <protection/>
    </xf>
    <xf numFmtId="0" fontId="47" fillId="0" borderId="39" xfId="23" applyFont="1" applyFill="1" applyBorder="1" applyAlignment="1">
      <alignment horizontal="center" vertical="center" wrapText="1"/>
      <protection/>
    </xf>
    <xf numFmtId="43" fontId="57" fillId="0" borderId="43" xfId="26" applyFont="1" applyFill="1" applyBorder="1" applyAlignment="1">
      <alignment vertical="center" wrapText="1"/>
    </xf>
    <xf numFmtId="0" fontId="39" fillId="0" borderId="44" xfId="23" applyFont="1" applyFill="1" applyBorder="1" applyAlignment="1">
      <alignment horizontal="center" vertical="center" wrapText="1"/>
      <protection/>
    </xf>
    <xf numFmtId="0" fontId="47" fillId="0" borderId="28" xfId="23" applyFont="1" applyFill="1" applyBorder="1" applyAlignment="1">
      <alignment horizontal="right" vertical="center" wrapText="1"/>
      <protection/>
    </xf>
    <xf numFmtId="0" fontId="58" fillId="0" borderId="28" xfId="23" applyFont="1" applyFill="1" applyBorder="1" applyAlignment="1">
      <alignment horizontal="center" vertical="center" wrapText="1"/>
      <protection/>
    </xf>
    <xf numFmtId="0" fontId="40" fillId="0" borderId="29" xfId="23" applyFont="1" applyFill="1" applyBorder="1" applyAlignment="1">
      <alignment horizontal="center" vertical="center" wrapText="1"/>
      <protection/>
    </xf>
    <xf numFmtId="4" fontId="59" fillId="0" borderId="28" xfId="24" applyNumberFormat="1" applyFont="1" applyFill="1" applyBorder="1" applyAlignment="1">
      <alignment horizontal="center" vertical="center" wrapText="1"/>
    </xf>
    <xf numFmtId="0" fontId="39" fillId="0" borderId="28" xfId="23" applyFont="1" applyFill="1" applyBorder="1" applyAlignment="1">
      <alignment horizontal="center" vertical="center" wrapText="1"/>
      <protection/>
    </xf>
    <xf numFmtId="0" fontId="39" fillId="0" borderId="29" xfId="23" applyFont="1" applyFill="1" applyBorder="1" applyAlignment="1">
      <alignment horizontal="center" vertical="center" wrapText="1"/>
      <protection/>
    </xf>
    <xf numFmtId="43" fontId="57" fillId="0" borderId="32" xfId="26" applyFont="1" applyFill="1" applyBorder="1" applyAlignment="1">
      <alignment vertical="center" wrapText="1"/>
    </xf>
    <xf numFmtId="0" fontId="39" fillId="0" borderId="0" xfId="23" applyFont="1" applyFill="1" applyBorder="1" applyAlignment="1">
      <alignment horizontal="center" vertical="center" wrapText="1"/>
      <protection/>
    </xf>
    <xf numFmtId="0" fontId="47" fillId="0" borderId="0" xfId="23" applyFont="1" applyFill="1" applyBorder="1" applyAlignment="1">
      <alignment horizontal="right" vertical="center" wrapText="1"/>
      <protection/>
    </xf>
    <xf numFmtId="0" fontId="58" fillId="0" borderId="0" xfId="23" applyFont="1" applyFill="1" applyBorder="1" applyAlignment="1">
      <alignment horizontal="center" vertical="center" wrapText="1"/>
      <protection/>
    </xf>
    <xf numFmtId="0" fontId="40" fillId="0" borderId="0" xfId="23" applyFont="1" applyFill="1" applyBorder="1" applyAlignment="1">
      <alignment horizontal="center" vertical="center" wrapText="1"/>
      <protection/>
    </xf>
    <xf numFmtId="4" fontId="59" fillId="0" borderId="0" xfId="24" applyNumberFormat="1" applyFont="1" applyFill="1" applyBorder="1" applyAlignment="1">
      <alignment horizontal="center" vertical="center" wrapText="1"/>
    </xf>
    <xf numFmtId="43" fontId="57" fillId="0" borderId="0" xfId="26" applyFont="1" applyFill="1" applyBorder="1" applyAlignment="1">
      <alignment vertical="center" wrapText="1"/>
    </xf>
    <xf numFmtId="0" fontId="39" fillId="0" borderId="21" xfId="23" applyFont="1" applyFill="1" applyBorder="1" applyAlignment="1">
      <alignment horizontal="center" vertical="center" wrapText="1"/>
      <protection/>
    </xf>
    <xf numFmtId="0" fontId="51" fillId="0" borderId="21" xfId="23" applyFont="1" applyFill="1" applyBorder="1" applyAlignment="1">
      <alignment horizontal="left" vertical="center" wrapText="1"/>
      <protection/>
    </xf>
    <xf numFmtId="0" fontId="58" fillId="0" borderId="34" xfId="23" applyFont="1" applyFill="1" applyBorder="1" applyAlignment="1">
      <alignment horizontal="center" vertical="center" wrapText="1"/>
      <protection/>
    </xf>
    <xf numFmtId="0" fontId="40" fillId="0" borderId="34" xfId="23" applyFont="1" applyFill="1" applyBorder="1" applyAlignment="1">
      <alignment horizontal="center" vertical="center" wrapText="1"/>
      <protection/>
    </xf>
    <xf numFmtId="4" fontId="59" fillId="0" borderId="34" xfId="24" applyNumberFormat="1" applyFont="1" applyFill="1" applyBorder="1" applyAlignment="1">
      <alignment horizontal="center" vertical="center" wrapText="1"/>
    </xf>
    <xf numFmtId="0" fontId="40" fillId="0" borderId="23" xfId="23" applyFont="1" applyFill="1" applyBorder="1" applyAlignment="1">
      <alignment horizontal="center" vertical="center" wrapText="1"/>
      <protection/>
    </xf>
    <xf numFmtId="0" fontId="39" fillId="0" borderId="35" xfId="23" applyFont="1" applyFill="1" applyBorder="1" applyAlignment="1">
      <alignment horizontal="center" vertical="center" wrapText="1"/>
      <protection/>
    </xf>
    <xf numFmtId="0" fontId="39" fillId="0" borderId="34" xfId="23" applyFont="1" applyFill="1" applyBorder="1" applyAlignment="1">
      <alignment horizontal="center" vertical="center" wrapText="1"/>
      <protection/>
    </xf>
    <xf numFmtId="0" fontId="39" fillId="0" borderId="23" xfId="23" applyFont="1" applyFill="1" applyBorder="1" applyAlignment="1">
      <alignment horizontal="center" vertical="center" wrapText="1"/>
      <protection/>
    </xf>
    <xf numFmtId="0" fontId="47" fillId="0" borderId="23" xfId="23" applyFont="1" applyFill="1" applyBorder="1" applyAlignment="1">
      <alignment horizontal="center" vertical="center" wrapText="1"/>
      <protection/>
    </xf>
    <xf numFmtId="43" fontId="57" fillId="0" borderId="23" xfId="26" applyFont="1" applyFill="1" applyBorder="1" applyAlignment="1">
      <alignment vertical="center" wrapText="1"/>
    </xf>
    <xf numFmtId="0" fontId="39" fillId="4" borderId="38" xfId="23" applyFont="1" applyFill="1" applyBorder="1" applyAlignment="1" quotePrefix="1">
      <alignment horizontal="center" vertical="center" wrapText="1"/>
      <protection/>
    </xf>
    <xf numFmtId="0" fontId="54" fillId="0" borderId="38" xfId="25" applyNumberFormat="1" applyFont="1" applyFill="1" applyBorder="1" applyAlignment="1" applyProtection="1">
      <alignment horizontal="left" vertical="center" wrapText="1"/>
      <protection/>
    </xf>
    <xf numFmtId="0" fontId="40" fillId="4" borderId="39" xfId="23" applyFont="1" applyFill="1" applyBorder="1" applyAlignment="1">
      <alignment horizontal="center" vertical="center" wrapText="1"/>
      <protection/>
    </xf>
    <xf numFmtId="0" fontId="40" fillId="4" borderId="43" xfId="23" applyFont="1" applyFill="1" applyBorder="1" applyAlignment="1">
      <alignment horizontal="center" vertical="center" wrapText="1"/>
      <protection/>
    </xf>
    <xf numFmtId="0" fontId="39" fillId="4" borderId="38" xfId="23" applyFont="1" applyFill="1" applyBorder="1" applyAlignment="1">
      <alignment horizontal="center" vertical="center" wrapText="1"/>
      <protection/>
    </xf>
    <xf numFmtId="0" fontId="39" fillId="4" borderId="43" xfId="23" applyFont="1" applyFill="1" applyBorder="1" applyAlignment="1">
      <alignment horizontal="center" vertical="center" wrapText="1"/>
      <protection/>
    </xf>
    <xf numFmtId="0" fontId="47" fillId="0" borderId="37" xfId="23" applyFont="1" applyFill="1" applyBorder="1" applyAlignment="1">
      <alignment horizontal="center" vertical="center" wrapText="1"/>
      <protection/>
    </xf>
    <xf numFmtId="43" fontId="1" fillId="0" borderId="37" xfId="26" applyFont="1" applyFill="1" applyBorder="1" applyAlignment="1">
      <alignment vertical="center" wrapText="1"/>
    </xf>
    <xf numFmtId="0" fontId="40" fillId="0" borderId="39" xfId="23" applyFont="1" applyFill="1" applyBorder="1" applyAlignment="1">
      <alignment horizontal="center" vertical="center" wrapText="1"/>
      <protection/>
    </xf>
    <xf numFmtId="0" fontId="39" fillId="0" borderId="38" xfId="23" applyFont="1" applyFill="1" applyBorder="1" applyAlignment="1">
      <alignment horizontal="center" vertical="center" wrapText="1"/>
      <protection/>
    </xf>
    <xf numFmtId="0" fontId="39" fillId="0" borderId="43" xfId="23" applyFont="1" applyFill="1" applyBorder="1" applyAlignment="1">
      <alignment horizontal="center" vertical="center" wrapText="1"/>
      <protection/>
    </xf>
    <xf numFmtId="0" fontId="41" fillId="0" borderId="38" xfId="23" applyFont="1" applyFill="1" applyBorder="1" applyAlignment="1">
      <alignment horizontal="left" vertical="center" wrapText="1"/>
      <protection/>
    </xf>
    <xf numFmtId="0" fontId="48" fillId="0" borderId="43" xfId="23" applyFont="1" applyFill="1" applyBorder="1" applyAlignment="1">
      <alignment horizontal="center" vertical="center" wrapText="1"/>
      <protection/>
    </xf>
    <xf numFmtId="0" fontId="41" fillId="0" borderId="45" xfId="23" applyFont="1" applyFill="1" applyBorder="1" applyAlignment="1">
      <alignment horizontal="left" vertical="center" wrapText="1"/>
      <protection/>
    </xf>
    <xf numFmtId="0" fontId="58" fillId="0" borderId="46" xfId="23" applyFont="1" applyFill="1" applyBorder="1" applyAlignment="1">
      <alignment horizontal="center" vertical="center" wrapText="1"/>
      <protection/>
    </xf>
    <xf numFmtId="0" fontId="40" fillId="0" borderId="46" xfId="23" applyFont="1" applyFill="1" applyBorder="1" applyAlignment="1">
      <alignment horizontal="center" vertical="center" wrapText="1"/>
      <protection/>
    </xf>
    <xf numFmtId="4" fontId="59" fillId="0" borderId="46" xfId="24" applyNumberFormat="1" applyFont="1" applyFill="1" applyBorder="1" applyAlignment="1">
      <alignment horizontal="center" vertical="center" wrapText="1"/>
    </xf>
    <xf numFmtId="0" fontId="40" fillId="4" borderId="47" xfId="23" applyFont="1" applyFill="1" applyBorder="1" applyAlignment="1">
      <alignment horizontal="center" vertical="center" wrapText="1"/>
      <protection/>
    </xf>
    <xf numFmtId="0" fontId="39" fillId="0" borderId="4" xfId="23" applyFont="1" applyFill="1" applyBorder="1" applyAlignment="1">
      <alignment horizontal="center" vertical="center" wrapText="1"/>
      <protection/>
    </xf>
    <xf numFmtId="0" fontId="39" fillId="0" borderId="45" xfId="23" applyFont="1" applyFill="1" applyBorder="1" applyAlignment="1">
      <alignment horizontal="center" vertical="center" wrapText="1"/>
      <protection/>
    </xf>
    <xf numFmtId="0" fontId="39" fillId="0" borderId="46" xfId="23" applyFont="1" applyFill="1" applyBorder="1" applyAlignment="1">
      <alignment horizontal="center" vertical="center" wrapText="1"/>
      <protection/>
    </xf>
    <xf numFmtId="0" fontId="39" fillId="0" borderId="47" xfId="23" applyFont="1" applyFill="1" applyBorder="1" applyAlignment="1">
      <alignment horizontal="center" vertical="center" wrapText="1"/>
      <protection/>
    </xf>
    <xf numFmtId="0" fontId="39" fillId="4" borderId="27" xfId="23" applyFont="1" applyFill="1" applyBorder="1" applyAlignment="1">
      <alignment vertical="center" wrapText="1"/>
      <protection/>
    </xf>
    <xf numFmtId="0" fontId="47" fillId="0" borderId="27" xfId="23" applyFont="1" applyFill="1" applyBorder="1" applyAlignment="1">
      <alignment horizontal="right" vertical="center" wrapText="1"/>
      <protection/>
    </xf>
    <xf numFmtId="0" fontId="58" fillId="4" borderId="48" xfId="23" applyFont="1" applyFill="1" applyBorder="1" applyAlignment="1">
      <alignment horizontal="center" vertical="center" wrapText="1"/>
      <protection/>
    </xf>
    <xf numFmtId="0" fontId="40" fillId="4" borderId="48" xfId="23" applyFont="1" applyFill="1" applyBorder="1" applyAlignment="1">
      <alignment horizontal="center" vertical="center" wrapText="1"/>
      <protection/>
    </xf>
    <xf numFmtId="4" fontId="59" fillId="4" borderId="48" xfId="24" applyNumberFormat="1" applyFont="1" applyFill="1" applyBorder="1" applyAlignment="1">
      <alignment horizontal="center" vertical="center" wrapText="1"/>
    </xf>
    <xf numFmtId="0" fontId="40" fillId="4" borderId="49" xfId="23" applyFont="1" applyFill="1" applyBorder="1" applyAlignment="1">
      <alignment horizontal="center" vertical="center" wrapText="1"/>
      <protection/>
    </xf>
    <xf numFmtId="0" fontId="39" fillId="4" borderId="30" xfId="23" applyFont="1" applyFill="1" applyBorder="1" applyAlignment="1">
      <alignment horizontal="center" vertical="center" wrapText="1"/>
      <protection/>
    </xf>
    <xf numFmtId="0" fontId="39" fillId="4" borderId="27" xfId="23" applyFont="1" applyFill="1" applyBorder="1" applyAlignment="1">
      <alignment horizontal="center" vertical="center" wrapText="1"/>
      <protection/>
    </xf>
    <xf numFmtId="0" fontId="39" fillId="4" borderId="48" xfId="23" applyFont="1" applyFill="1" applyBorder="1" applyAlignment="1">
      <alignment horizontal="center" vertical="center" wrapText="1"/>
      <protection/>
    </xf>
    <xf numFmtId="0" fontId="39" fillId="4" borderId="49" xfId="23" applyFont="1" applyFill="1" applyBorder="1" applyAlignment="1">
      <alignment horizontal="center" vertical="center" wrapText="1"/>
      <protection/>
    </xf>
    <xf numFmtId="0" fontId="48" fillId="0" borderId="49" xfId="23" applyFont="1" applyFill="1" applyBorder="1" applyAlignment="1">
      <alignment horizontal="center" vertical="center" wrapText="1"/>
      <protection/>
    </xf>
    <xf numFmtId="0" fontId="39" fillId="4" borderId="16" xfId="23" applyFont="1" applyFill="1" applyBorder="1" applyAlignment="1">
      <alignment vertical="center" wrapText="1"/>
      <protection/>
    </xf>
    <xf numFmtId="0" fontId="47" fillId="0" borderId="16" xfId="23" applyFont="1" applyFill="1" applyBorder="1" applyAlignment="1">
      <alignment horizontal="right" vertical="center" wrapText="1"/>
      <protection/>
    </xf>
    <xf numFmtId="0" fontId="58" fillId="4" borderId="50" xfId="23" applyFont="1" applyFill="1" applyBorder="1" applyAlignment="1">
      <alignment horizontal="center" vertical="center" wrapText="1"/>
      <protection/>
    </xf>
    <xf numFmtId="0" fontId="40" fillId="4" borderId="50" xfId="23" applyFont="1" applyFill="1" applyBorder="1" applyAlignment="1">
      <alignment horizontal="center" vertical="center" wrapText="1"/>
      <protection/>
    </xf>
    <xf numFmtId="4" fontId="59" fillId="4" borderId="50" xfId="24" applyNumberFormat="1" applyFont="1" applyFill="1" applyBorder="1" applyAlignment="1">
      <alignment horizontal="center" vertical="center" wrapText="1"/>
    </xf>
    <xf numFmtId="0" fontId="40" fillId="4" borderId="17" xfId="23" applyFont="1" applyFill="1" applyBorder="1" applyAlignment="1">
      <alignment horizontal="center" vertical="center" wrapText="1"/>
      <protection/>
    </xf>
    <xf numFmtId="0" fontId="39" fillId="4" borderId="0" xfId="23" applyFont="1" applyFill="1" applyBorder="1" applyAlignment="1">
      <alignment horizontal="center" vertical="center" wrapText="1"/>
      <protection/>
    </xf>
    <xf numFmtId="0" fontId="39" fillId="4" borderId="16" xfId="23" applyFont="1" applyFill="1" applyBorder="1" applyAlignment="1">
      <alignment horizontal="center" vertical="center" wrapText="1"/>
      <protection/>
    </xf>
    <xf numFmtId="0" fontId="39" fillId="4" borderId="50" xfId="23" applyFont="1" applyFill="1" applyBorder="1" applyAlignment="1">
      <alignment horizontal="center" vertical="center" wrapText="1"/>
      <protection/>
    </xf>
    <xf numFmtId="0" fontId="39" fillId="4" borderId="17" xfId="23" applyFont="1" applyFill="1" applyBorder="1" applyAlignment="1">
      <alignment horizontal="center" vertical="center" wrapText="1"/>
      <protection/>
    </xf>
    <xf numFmtId="0" fontId="48" fillId="0" borderId="17" xfId="23" applyFont="1" applyFill="1" applyBorder="1" applyAlignment="1">
      <alignment horizontal="center" vertical="center" wrapText="1"/>
      <protection/>
    </xf>
    <xf numFmtId="43" fontId="57" fillId="0" borderId="17" xfId="26" applyFont="1" applyFill="1" applyBorder="1" applyAlignment="1">
      <alignment vertical="center" wrapText="1"/>
    </xf>
    <xf numFmtId="0" fontId="48" fillId="0" borderId="23" xfId="23" applyFont="1" applyFill="1" applyBorder="1" applyAlignment="1">
      <alignment horizontal="center" vertical="center" wrapText="1"/>
      <protection/>
    </xf>
    <xf numFmtId="0" fontId="39" fillId="0" borderId="38" xfId="23" applyFont="1" applyFill="1" applyBorder="1" applyAlignment="1" quotePrefix="1">
      <alignment horizontal="center" vertical="center" wrapText="1"/>
      <protection/>
    </xf>
    <xf numFmtId="0" fontId="41" fillId="4" borderId="38" xfId="23" applyFont="1" applyFill="1" applyBorder="1" applyAlignment="1">
      <alignment vertical="center" wrapText="1"/>
      <protection/>
    </xf>
    <xf numFmtId="0" fontId="47" fillId="0" borderId="38" xfId="23" applyFont="1" applyFill="1" applyBorder="1" applyAlignment="1">
      <alignment horizontal="right" vertical="center" wrapText="1"/>
      <protection/>
    </xf>
    <xf numFmtId="0" fontId="51" fillId="4" borderId="38" xfId="23" applyFont="1" applyFill="1" applyBorder="1" applyAlignment="1">
      <alignment vertical="center" wrapText="1"/>
      <protection/>
    </xf>
    <xf numFmtId="0" fontId="40" fillId="0" borderId="43" xfId="23" applyFont="1" applyFill="1" applyBorder="1" applyAlignment="1">
      <alignment horizontal="center" vertical="center" wrapText="1"/>
      <protection/>
    </xf>
    <xf numFmtId="43" fontId="57" fillId="0" borderId="39" xfId="26" applyFont="1" applyFill="1" applyBorder="1" applyAlignment="1">
      <alignment vertical="center" wrapText="1"/>
    </xf>
    <xf numFmtId="0" fontId="39" fillId="0" borderId="16" xfId="23" applyFont="1" applyFill="1" applyBorder="1" applyAlignment="1">
      <alignment horizontal="center" vertical="center" wrapText="1"/>
      <protection/>
    </xf>
    <xf numFmtId="0" fontId="48" fillId="0" borderId="0" xfId="23" applyFont="1" applyFill="1" applyBorder="1" applyAlignment="1">
      <alignment horizontal="center" vertical="center" wrapText="1"/>
      <protection/>
    </xf>
    <xf numFmtId="0" fontId="39" fillId="0" borderId="18" xfId="23" applyFont="1" applyFill="1" applyBorder="1" applyAlignment="1">
      <alignment horizontal="center" vertical="center" wrapText="1"/>
      <protection/>
    </xf>
    <xf numFmtId="0" fontId="47" fillId="0" borderId="19" xfId="23" applyFont="1" applyFill="1" applyBorder="1" applyAlignment="1">
      <alignment horizontal="right" vertical="center" wrapText="1"/>
      <protection/>
    </xf>
    <xf numFmtId="0" fontId="58" fillId="0" borderId="19" xfId="23" applyFont="1" applyFill="1" applyBorder="1" applyAlignment="1">
      <alignment horizontal="center" vertical="center" wrapText="1"/>
      <protection/>
    </xf>
    <xf numFmtId="0" fontId="40" fillId="0" borderId="19" xfId="23" applyFont="1" applyFill="1" applyBorder="1" applyAlignment="1">
      <alignment horizontal="center" vertical="center" wrapText="1"/>
      <protection/>
    </xf>
    <xf numFmtId="4" fontId="59" fillId="0" borderId="19" xfId="24" applyNumberFormat="1" applyFont="1" applyFill="1" applyBorder="1" applyAlignment="1">
      <alignment horizontal="center" vertical="center" wrapText="1"/>
    </xf>
    <xf numFmtId="0" fontId="39" fillId="0" borderId="19" xfId="23" applyFont="1" applyFill="1" applyBorder="1" applyAlignment="1">
      <alignment horizontal="center" vertical="center" wrapText="1"/>
      <protection/>
    </xf>
    <xf numFmtId="43" fontId="57" fillId="0" borderId="31" xfId="26" applyFont="1" applyFill="1" applyBorder="1" applyAlignment="1">
      <alignment vertical="center" wrapText="1"/>
    </xf>
    <xf numFmtId="0" fontId="62" fillId="0" borderId="0" xfId="23" applyFont="1" applyAlignment="1">
      <alignment horizontal="left" vertical="center"/>
      <protection/>
    </xf>
    <xf numFmtId="0" fontId="41" fillId="0" borderId="0" xfId="23" applyFont="1" applyAlignment="1">
      <alignment vertical="center"/>
      <protection/>
    </xf>
    <xf numFmtId="4" fontId="39" fillId="0" borderId="0" xfId="24" applyNumberFormat="1" applyFont="1" applyAlignment="1">
      <alignment horizontal="center" vertical="center"/>
    </xf>
    <xf numFmtId="0" fontId="39" fillId="0" borderId="0" xfId="23" applyFont="1" applyAlignment="1">
      <alignment horizontal="center" vertical="center" wrapText="1"/>
      <protection/>
    </xf>
    <xf numFmtId="164" fontId="39" fillId="0" borderId="0" xfId="23" applyNumberFormat="1" applyFont="1" applyAlignment="1">
      <alignment vertical="center"/>
      <protection/>
    </xf>
    <xf numFmtId="164" fontId="39" fillId="0" borderId="0" xfId="27" applyFont="1" applyAlignment="1">
      <alignment vertical="center"/>
    </xf>
    <xf numFmtId="0" fontId="44" fillId="0" borderId="0" xfId="23" applyFont="1" applyFill="1" applyAlignment="1">
      <alignment horizontal="center" vertical="center"/>
      <protection/>
    </xf>
    <xf numFmtId="0" fontId="39" fillId="0" borderId="0" xfId="23" applyFont="1" applyAlignment="1">
      <alignment horizontal="left" vertical="center"/>
      <protection/>
    </xf>
    <xf numFmtId="0" fontId="58" fillId="0" borderId="0" xfId="23" applyFont="1" applyBorder="1" applyAlignment="1">
      <alignment horizontal="center" vertical="center"/>
      <protection/>
    </xf>
    <xf numFmtId="4" fontId="40" fillId="0" borderId="0" xfId="24" applyNumberFormat="1" applyFont="1" applyAlignment="1">
      <alignment horizontal="center" vertical="center"/>
    </xf>
    <xf numFmtId="0" fontId="39" fillId="0" borderId="0" xfId="23" applyFont="1" applyBorder="1" applyAlignment="1">
      <alignment horizontal="left" vertical="center"/>
      <protection/>
    </xf>
    <xf numFmtId="4" fontId="40" fillId="0" borderId="0" xfId="24" applyNumberFormat="1" applyFont="1" applyBorder="1" applyAlignment="1">
      <alignment horizontal="center" vertical="center"/>
    </xf>
    <xf numFmtId="0" fontId="63" fillId="0" borderId="0" xfId="23" applyFont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 vertical="center"/>
      <protection/>
    </xf>
    <xf numFmtId="0" fontId="44" fillId="0" borderId="0" xfId="23" applyFont="1" applyAlignment="1">
      <alignment vertical="center"/>
      <protection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/>
    <xf numFmtId="0" fontId="66" fillId="0" borderId="0" xfId="0" applyFont="1" applyAlignment="1">
      <alignment vertical="center"/>
    </xf>
    <xf numFmtId="0" fontId="6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/>
    </xf>
    <xf numFmtId="0" fontId="71" fillId="0" borderId="0" xfId="0" applyFont="1" applyBorder="1"/>
    <xf numFmtId="0" fontId="70" fillId="0" borderId="0" xfId="0" applyFont="1" applyBorder="1"/>
    <xf numFmtId="0" fontId="70" fillId="0" borderId="0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/>
    <xf numFmtId="0" fontId="71" fillId="0" borderId="0" xfId="0" applyFont="1" applyAlignment="1">
      <alignment horizontal="left" vertical="center"/>
    </xf>
    <xf numFmtId="0" fontId="70" fillId="0" borderId="12" xfId="0" applyFont="1" applyBorder="1"/>
    <xf numFmtId="0" fontId="70" fillId="0" borderId="0" xfId="0" applyFont="1" applyAlignment="1">
      <alignment horizontal="center" vertical="center"/>
    </xf>
    <xf numFmtId="0" fontId="72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2" fillId="0" borderId="53" xfId="0" applyFont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5" fillId="0" borderId="2" xfId="0" applyFont="1" applyBorder="1" applyAlignment="1">
      <alignment horizontal="center" vertical="center"/>
    </xf>
    <xf numFmtId="0" fontId="75" fillId="0" borderId="2" xfId="0" applyFont="1" applyBorder="1" applyAlignment="1">
      <alignment horizontal="left" vertical="center" wrapText="1"/>
    </xf>
    <xf numFmtId="0" fontId="73" fillId="0" borderId="2" xfId="0" applyFont="1" applyBorder="1" applyAlignment="1">
      <alignment horizontal="center" vertical="center"/>
    </xf>
    <xf numFmtId="164" fontId="73" fillId="0" borderId="2" xfId="28" applyFont="1" applyBorder="1" applyAlignment="1">
      <alignment vertical="center"/>
    </xf>
    <xf numFmtId="1" fontId="73" fillId="0" borderId="2" xfId="0" applyNumberFormat="1" applyFont="1" applyBorder="1" applyAlignment="1">
      <alignment horizontal="center" vertical="center"/>
    </xf>
    <xf numFmtId="1" fontId="73" fillId="0" borderId="2" xfId="28" applyNumberFormat="1" applyFont="1" applyBorder="1" applyAlignment="1">
      <alignment horizontal="center" vertical="center"/>
    </xf>
    <xf numFmtId="0" fontId="72" fillId="0" borderId="2" xfId="0" applyFont="1" applyBorder="1" applyAlignment="1">
      <alignment vertical="center"/>
    </xf>
    <xf numFmtId="43" fontId="74" fillId="0" borderId="2" xfId="0" applyNumberFormat="1" applyFont="1" applyBorder="1" applyAlignment="1">
      <alignment vertical="center"/>
    </xf>
    <xf numFmtId="0" fontId="74" fillId="0" borderId="0" xfId="0" applyFont="1" applyBorder="1"/>
    <xf numFmtId="0" fontId="76" fillId="0" borderId="2" xfId="0" applyFont="1" applyBorder="1" applyAlignment="1">
      <alignment horizontal="center" vertical="center"/>
    </xf>
    <xf numFmtId="49" fontId="76" fillId="0" borderId="2" xfId="0" applyNumberFormat="1" applyFont="1" applyBorder="1" applyAlignment="1">
      <alignment horizontal="left"/>
    </xf>
    <xf numFmtId="0" fontId="77" fillId="0" borderId="0" xfId="0" applyFont="1" applyAlignment="1">
      <alignment/>
    </xf>
    <xf numFmtId="49" fontId="76" fillId="0" borderId="2" xfId="0" applyNumberFormat="1" applyFont="1" applyBorder="1" applyAlignment="1">
      <alignment horizontal="left" vertical="center"/>
    </xf>
    <xf numFmtId="1" fontId="72" fillId="0" borderId="2" xfId="0" applyNumberFormat="1" applyFont="1" applyBorder="1" applyAlignment="1">
      <alignment vertical="center"/>
    </xf>
    <xf numFmtId="49" fontId="76" fillId="0" borderId="2" xfId="0" applyNumberFormat="1" applyFont="1" applyBorder="1" applyAlignment="1">
      <alignment horizontal="left" wrapText="1"/>
    </xf>
    <xf numFmtId="0" fontId="72" fillId="6" borderId="9" xfId="0" applyFont="1" applyFill="1" applyBorder="1" applyAlignment="1">
      <alignment horizontal="right" vertical="center"/>
    </xf>
    <xf numFmtId="0" fontId="72" fillId="6" borderId="10" xfId="0" applyFont="1" applyFill="1" applyBorder="1" applyAlignment="1">
      <alignment horizontal="right" vertical="center"/>
    </xf>
    <xf numFmtId="0" fontId="72" fillId="6" borderId="11" xfId="0" applyFont="1" applyFill="1" applyBorder="1" applyAlignment="1">
      <alignment horizontal="right" vertical="center"/>
    </xf>
    <xf numFmtId="43" fontId="78" fillId="6" borderId="7" xfId="0" applyNumberFormat="1" applyFont="1" applyFill="1" applyBorder="1"/>
    <xf numFmtId="0" fontId="78" fillId="0" borderId="0" xfId="0" applyFont="1" applyBorder="1"/>
    <xf numFmtId="0" fontId="68" fillId="0" borderId="0" xfId="0" applyFont="1" applyBorder="1"/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3" fillId="0" borderId="0" xfId="0" applyFont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43" fontId="0" fillId="0" borderId="0" xfId="0" applyNumberFormat="1"/>
    <xf numFmtId="0" fontId="66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75" fillId="0" borderId="2" xfId="0" applyFont="1" applyBorder="1" applyAlignment="1">
      <alignment horizontal="center"/>
    </xf>
    <xf numFmtId="0" fontId="75" fillId="0" borderId="2" xfId="0" applyFont="1" applyBorder="1" applyAlignment="1">
      <alignment horizontal="left" vertical="center"/>
    </xf>
    <xf numFmtId="0" fontId="72" fillId="0" borderId="0" xfId="0" applyFont="1" applyFill="1" applyBorder="1" applyAlignment="1">
      <alignment horizontal="right" vertical="center"/>
    </xf>
    <xf numFmtId="43" fontId="78" fillId="0" borderId="0" xfId="0" applyNumberFormat="1" applyFont="1" applyFill="1" applyBorder="1"/>
    <xf numFmtId="0" fontId="7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6" fillId="0" borderId="0" xfId="0" applyFont="1" applyBorder="1" applyAlignment="1">
      <alignment horizontal="center"/>
    </xf>
    <xf numFmtId="49" fontId="76" fillId="0" borderId="0" xfId="0" applyNumberFormat="1" applyFont="1" applyBorder="1" applyAlignment="1">
      <alignment horizontal="left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4" fontId="73" fillId="0" borderId="0" xfId="28" applyFont="1" applyBorder="1" applyAlignment="1">
      <alignment vertical="center"/>
    </xf>
    <xf numFmtId="1" fontId="73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43" fontId="74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76" fillId="0" borderId="9" xfId="0" applyNumberFormat="1" applyFont="1" applyBorder="1" applyAlignment="1">
      <alignment horizontal="left" wrapText="1"/>
    </xf>
    <xf numFmtId="49" fontId="76" fillId="0" borderId="11" xfId="0" applyNumberFormat="1" applyFont="1" applyBorder="1" applyAlignment="1">
      <alignment horizontal="left" wrapText="1"/>
    </xf>
    <xf numFmtId="49" fontId="76" fillId="0" borderId="2" xfId="0" applyNumberFormat="1" applyFont="1" applyBorder="1" applyAlignment="1">
      <alignment horizontal="left" vertical="center" wrapText="1"/>
    </xf>
    <xf numFmtId="43" fontId="78" fillId="6" borderId="2" xfId="0" applyNumberFormat="1" applyFont="1" applyFill="1" applyBorder="1"/>
    <xf numFmtId="0" fontId="73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49" fontId="76" fillId="0" borderId="2" xfId="0" applyNumberFormat="1" applyFont="1" applyBorder="1" applyAlignment="1">
      <alignment horizontal="left"/>
    </xf>
    <xf numFmtId="0" fontId="66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5" fillId="0" borderId="2" xfId="0" applyFont="1" applyBorder="1" applyAlignment="1">
      <alignment/>
    </xf>
    <xf numFmtId="0" fontId="76" fillId="0" borderId="2" xfId="0" applyFont="1" applyBorder="1" applyAlignment="1">
      <alignment/>
    </xf>
    <xf numFmtId="49" fontId="80" fillId="0" borderId="2" xfId="0" applyNumberFormat="1" applyFont="1" applyBorder="1" applyAlignment="1">
      <alignment horizontal="left" wrapText="1"/>
    </xf>
    <xf numFmtId="49" fontId="80" fillId="0" borderId="2" xfId="0" applyNumberFormat="1" applyFont="1" applyBorder="1" applyAlignment="1">
      <alignment horizontal="left"/>
    </xf>
    <xf numFmtId="49" fontId="75" fillId="0" borderId="9" xfId="0" applyNumberFormat="1" applyFont="1" applyBorder="1" applyAlignment="1">
      <alignment horizontal="left" wrapText="1"/>
    </xf>
    <xf numFmtId="49" fontId="75" fillId="0" borderId="11" xfId="0" applyNumberFormat="1" applyFont="1" applyBorder="1" applyAlignment="1">
      <alignment horizontal="left" wrapText="1"/>
    </xf>
    <xf numFmtId="49" fontId="75" fillId="0" borderId="2" xfId="0" applyNumberFormat="1" applyFont="1" applyBorder="1" applyAlignment="1">
      <alignment horizontal="left" wrapText="1"/>
    </xf>
    <xf numFmtId="49" fontId="75" fillId="0" borderId="2" xfId="0" applyNumberFormat="1" applyFont="1" applyBorder="1" applyAlignment="1">
      <alignment horizontal="left"/>
    </xf>
    <xf numFmtId="0" fontId="72" fillId="6" borderId="53" xfId="0" applyFont="1" applyFill="1" applyBorder="1" applyAlignment="1">
      <alignment horizontal="right" vertical="center"/>
    </xf>
    <xf numFmtId="0" fontId="72" fillId="6" borderId="12" xfId="0" applyFont="1" applyFill="1" applyBorder="1" applyAlignment="1">
      <alignment horizontal="right" vertical="center"/>
    </xf>
    <xf numFmtId="0" fontId="72" fillId="6" borderId="55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81" fillId="0" borderId="13" xfId="23" applyFont="1" applyBorder="1" applyAlignment="1">
      <alignment horizontal="center" vertical="center"/>
      <protection/>
    </xf>
    <xf numFmtId="0" fontId="81" fillId="0" borderId="14" xfId="23" applyFont="1" applyBorder="1" applyAlignment="1">
      <alignment horizontal="center" vertical="center"/>
      <protection/>
    </xf>
    <xf numFmtId="0" fontId="81" fillId="0" borderId="15" xfId="23" applyFont="1" applyBorder="1" applyAlignment="1">
      <alignment horizontal="center" vertical="center"/>
      <protection/>
    </xf>
    <xf numFmtId="0" fontId="66" fillId="0" borderId="0" xfId="23" applyFont="1" applyAlignment="1">
      <alignment vertical="center"/>
      <protection/>
    </xf>
    <xf numFmtId="0" fontId="70" fillId="0" borderId="16" xfId="23" applyFont="1" applyBorder="1" applyAlignment="1">
      <alignment vertical="center"/>
      <protection/>
    </xf>
    <xf numFmtId="0" fontId="66" fillId="0" borderId="0" xfId="23" applyFont="1" applyBorder="1" applyAlignment="1">
      <alignment vertical="center"/>
      <protection/>
    </xf>
    <xf numFmtId="0" fontId="82" fillId="0" borderId="0" xfId="23" applyFont="1" applyBorder="1" applyAlignment="1">
      <alignment horizontal="center" vertical="center"/>
      <protection/>
    </xf>
    <xf numFmtId="0" fontId="66" fillId="0" borderId="0" xfId="23" applyFont="1" applyBorder="1" applyAlignment="1">
      <alignment horizontal="center" vertical="center"/>
      <protection/>
    </xf>
    <xf numFmtId="4" fontId="66" fillId="0" borderId="0" xfId="29" applyNumberFormat="1" applyFont="1" applyBorder="1" applyAlignment="1">
      <alignment horizontal="center" vertical="center"/>
    </xf>
    <xf numFmtId="0" fontId="66" fillId="0" borderId="0" xfId="23" applyFont="1" applyBorder="1" applyAlignment="1">
      <alignment horizontal="center" vertical="center" wrapText="1"/>
      <protection/>
    </xf>
    <xf numFmtId="0" fontId="67" fillId="0" borderId="0" xfId="23" applyFont="1" applyFill="1" applyBorder="1" applyAlignment="1">
      <alignment horizontal="center" vertical="center"/>
      <protection/>
    </xf>
    <xf numFmtId="4" fontId="66" fillId="0" borderId="17" xfId="29" applyNumberFormat="1" applyFont="1" applyBorder="1" applyAlignment="1">
      <alignment horizontal="center" vertical="center"/>
    </xf>
    <xf numFmtId="0" fontId="83" fillId="0" borderId="16" xfId="23" applyFont="1" applyBorder="1" applyAlignment="1">
      <alignment vertical="center"/>
      <protection/>
    </xf>
    <xf numFmtId="0" fontId="66" fillId="0" borderId="12" xfId="23" applyFont="1" applyBorder="1" applyAlignment="1">
      <alignment vertical="center"/>
      <protection/>
    </xf>
    <xf numFmtId="0" fontId="82" fillId="0" borderId="0" xfId="23" applyFont="1" applyAlignment="1">
      <alignment horizontal="center" vertical="center"/>
      <protection/>
    </xf>
    <xf numFmtId="0" fontId="71" fillId="0" borderId="16" xfId="23" applyFont="1" applyBorder="1" applyAlignment="1">
      <alignment vertical="center"/>
      <protection/>
    </xf>
    <xf numFmtId="0" fontId="71" fillId="0" borderId="0" xfId="23" applyFont="1" applyBorder="1" applyAlignment="1">
      <alignment horizontal="right" vertical="center"/>
      <protection/>
    </xf>
    <xf numFmtId="0" fontId="66" fillId="0" borderId="12" xfId="23" applyFont="1" applyBorder="1" applyAlignment="1">
      <alignment horizontal="center" vertical="center"/>
      <protection/>
    </xf>
    <xf numFmtId="0" fontId="70" fillId="0" borderId="44" xfId="23" applyFont="1" applyBorder="1" applyAlignment="1">
      <alignment vertical="center"/>
      <protection/>
    </xf>
    <xf numFmtId="0" fontId="66" fillId="0" borderId="29" xfId="23" applyFont="1" applyBorder="1" applyAlignment="1">
      <alignment vertical="center"/>
      <protection/>
    </xf>
    <xf numFmtId="0" fontId="82" fillId="0" borderId="29" xfId="23" applyFont="1" applyBorder="1" applyAlignment="1">
      <alignment horizontal="center" vertical="center"/>
      <protection/>
    </xf>
    <xf numFmtId="0" fontId="66" fillId="0" borderId="29" xfId="23" applyFont="1" applyBorder="1" applyAlignment="1">
      <alignment horizontal="center" vertical="center"/>
      <protection/>
    </xf>
    <xf numFmtId="4" fontId="66" fillId="0" borderId="29" xfId="29" applyNumberFormat="1" applyFont="1" applyBorder="1" applyAlignment="1">
      <alignment horizontal="center" vertical="center"/>
    </xf>
    <xf numFmtId="0" fontId="66" fillId="0" borderId="29" xfId="23" applyFont="1" applyBorder="1" applyAlignment="1">
      <alignment horizontal="center" vertical="center" wrapText="1"/>
      <protection/>
    </xf>
    <xf numFmtId="0" fontId="67" fillId="0" borderId="29" xfId="23" applyFont="1" applyFill="1" applyBorder="1" applyAlignment="1">
      <alignment horizontal="center" vertical="center"/>
      <protection/>
    </xf>
    <xf numFmtId="4" fontId="66" fillId="0" borderId="32" xfId="29" applyNumberFormat="1" applyFont="1" applyBorder="1" applyAlignment="1">
      <alignment horizontal="center" vertical="center"/>
    </xf>
    <xf numFmtId="0" fontId="67" fillId="0" borderId="21" xfId="23" applyFont="1" applyBorder="1" applyAlignment="1">
      <alignment horizontal="center" vertical="center" wrapText="1"/>
      <protection/>
    </xf>
    <xf numFmtId="0" fontId="47" fillId="0" borderId="13" xfId="23" applyFont="1" applyFill="1" applyBorder="1" applyAlignment="1">
      <alignment horizontal="center" vertical="center" wrapText="1"/>
      <protection/>
    </xf>
    <xf numFmtId="0" fontId="67" fillId="0" borderId="13" xfId="23" applyFont="1" applyBorder="1" applyAlignment="1">
      <alignment horizontal="center" vertical="center" wrapText="1"/>
      <protection/>
    </xf>
    <xf numFmtId="4" fontId="67" fillId="0" borderId="22" xfId="29" applyNumberFormat="1" applyFont="1" applyBorder="1" applyAlignment="1">
      <alignment horizontal="center" vertical="center" wrapText="1"/>
    </xf>
    <xf numFmtId="0" fontId="67" fillId="0" borderId="23" xfId="23" applyFont="1" applyBorder="1" applyAlignment="1">
      <alignment horizontal="center" vertical="center" wrapText="1"/>
      <protection/>
    </xf>
    <xf numFmtId="0" fontId="67" fillId="0" borderId="24" xfId="23" applyFont="1" applyBorder="1" applyAlignment="1">
      <alignment horizontal="center" vertical="center" wrapText="1"/>
      <protection/>
    </xf>
    <xf numFmtId="0" fontId="67" fillId="0" borderId="25" xfId="23" applyFont="1" applyBorder="1" applyAlignment="1">
      <alignment horizontal="center" vertical="center" wrapText="1"/>
      <protection/>
    </xf>
    <xf numFmtId="0" fontId="67" fillId="0" borderId="26" xfId="23" applyFont="1" applyBorder="1" applyAlignment="1">
      <alignment horizontal="center" vertical="center" wrapText="1"/>
      <protection/>
    </xf>
    <xf numFmtId="0" fontId="67" fillId="0" borderId="22" xfId="23" applyFont="1" applyBorder="1" applyAlignment="1">
      <alignment horizontal="center" vertical="center"/>
      <protection/>
    </xf>
    <xf numFmtId="0" fontId="67" fillId="0" borderId="27" xfId="23" applyFont="1" applyBorder="1" applyAlignment="1">
      <alignment horizontal="center" vertical="center" wrapText="1"/>
      <protection/>
    </xf>
    <xf numFmtId="0" fontId="47" fillId="0" borderId="44" xfId="23" applyFont="1" applyFill="1" applyBorder="1" applyAlignment="1">
      <alignment horizontal="center" vertical="center" wrapText="1"/>
      <protection/>
    </xf>
    <xf numFmtId="0" fontId="67" fillId="0" borderId="44" xfId="23" applyFont="1" applyBorder="1" applyAlignment="1">
      <alignment horizontal="center" vertical="center" wrapText="1"/>
      <protection/>
    </xf>
    <xf numFmtId="4" fontId="67" fillId="0" borderId="28" xfId="29" applyNumberFormat="1" applyFont="1" applyBorder="1" applyAlignment="1">
      <alignment horizontal="center" vertical="center" wrapText="1"/>
    </xf>
    <xf numFmtId="0" fontId="67" fillId="0" borderId="49" xfId="23" applyFont="1" applyBorder="1" applyAlignment="1">
      <alignment horizontal="center" vertical="center" wrapText="1"/>
      <protection/>
    </xf>
    <xf numFmtId="0" fontId="67" fillId="0" borderId="19" xfId="23" applyFont="1" applyBorder="1" applyAlignment="1">
      <alignment horizontal="center" vertical="center" wrapText="1"/>
      <protection/>
    </xf>
    <xf numFmtId="0" fontId="67" fillId="0" borderId="18" xfId="23" applyFont="1" applyBorder="1" applyAlignment="1">
      <alignment horizontal="center" vertical="center" wrapText="1"/>
      <protection/>
    </xf>
    <xf numFmtId="0" fontId="67" fillId="0" borderId="31" xfId="23" applyFont="1" applyBorder="1" applyAlignment="1">
      <alignment horizontal="center" vertical="center" wrapText="1"/>
      <protection/>
    </xf>
    <xf numFmtId="0" fontId="67" fillId="0" borderId="20" xfId="23" applyFont="1" applyBorder="1" applyAlignment="1">
      <alignment horizontal="center" vertical="center" wrapText="1"/>
      <protection/>
    </xf>
    <xf numFmtId="0" fontId="67" fillId="0" borderId="20" xfId="23" applyFont="1" applyFill="1" applyBorder="1" applyAlignment="1">
      <alignment horizontal="center" vertical="center" wrapText="1"/>
      <protection/>
    </xf>
    <xf numFmtId="0" fontId="67" fillId="0" borderId="28" xfId="23" applyFont="1" applyBorder="1" applyAlignment="1">
      <alignment horizontal="center" vertical="center"/>
      <protection/>
    </xf>
    <xf numFmtId="0" fontId="66" fillId="0" borderId="0" xfId="23" applyFont="1" applyAlignment="1">
      <alignment horizontal="center" vertical="center"/>
      <protection/>
    </xf>
    <xf numFmtId="0" fontId="84" fillId="0" borderId="38" xfId="23" applyFont="1" applyFill="1" applyBorder="1" applyAlignment="1" quotePrefix="1">
      <alignment horizontal="center" vertical="center" wrapText="1"/>
      <protection/>
    </xf>
    <xf numFmtId="0" fontId="54" fillId="0" borderId="56" xfId="25" applyNumberFormat="1" applyFont="1" applyFill="1" applyBorder="1" applyAlignment="1" applyProtection="1">
      <alignment horizontal="left" vertical="center" wrapText="1"/>
      <protection/>
    </xf>
    <xf numFmtId="0" fontId="85" fillId="0" borderId="34" xfId="23" applyFont="1" applyFill="1" applyBorder="1" applyAlignment="1">
      <alignment horizontal="center" vertical="center" wrapText="1"/>
      <protection/>
    </xf>
    <xf numFmtId="0" fontId="54" fillId="0" borderId="57" xfId="25" applyFont="1" applyFill="1" applyBorder="1" applyAlignment="1" applyProtection="1">
      <alignment horizontal="center" vertical="center" wrapText="1"/>
      <protection/>
    </xf>
    <xf numFmtId="4" fontId="70" fillId="0" borderId="39" xfId="29" applyNumberFormat="1" applyFont="1" applyFill="1" applyBorder="1" applyAlignment="1">
      <alignment horizontal="center" vertical="center" wrapText="1"/>
    </xf>
    <xf numFmtId="0" fontId="70" fillId="0" borderId="43" xfId="23" applyFont="1" applyFill="1" applyBorder="1" applyAlignment="1">
      <alignment horizontal="center" vertical="center" wrapText="1"/>
      <protection/>
    </xf>
    <xf numFmtId="0" fontId="66" fillId="0" borderId="10" xfId="23" applyFont="1" applyFill="1" applyBorder="1" applyAlignment="1">
      <alignment vertical="center" wrapText="1"/>
      <protection/>
    </xf>
    <xf numFmtId="0" fontId="66" fillId="0" borderId="38" xfId="23" applyFont="1" applyFill="1" applyBorder="1" applyAlignment="1">
      <alignment vertical="center" wrapText="1"/>
      <protection/>
    </xf>
    <xf numFmtId="0" fontId="66" fillId="0" borderId="39" xfId="23" applyFont="1" applyFill="1" applyBorder="1" applyAlignment="1">
      <alignment vertical="center" wrapText="1"/>
      <protection/>
    </xf>
    <xf numFmtId="0" fontId="66" fillId="0" borderId="43" xfId="23" applyFont="1" applyFill="1" applyBorder="1" applyAlignment="1">
      <alignment vertical="center" wrapText="1"/>
      <protection/>
    </xf>
    <xf numFmtId="0" fontId="71" fillId="0" borderId="43" xfId="23" applyFont="1" applyFill="1" applyBorder="1" applyAlignment="1">
      <alignment horizontal="center" vertical="center" wrapText="1"/>
      <protection/>
    </xf>
    <xf numFmtId="164" fontId="67" fillId="0" borderId="43" xfId="29" applyFont="1" applyBorder="1" applyAlignment="1">
      <alignment vertical="center"/>
    </xf>
    <xf numFmtId="0" fontId="66" fillId="0" borderId="0" xfId="23" applyFont="1" applyFill="1" applyAlignment="1">
      <alignment vertical="center"/>
      <protection/>
    </xf>
    <xf numFmtId="0" fontId="54" fillId="0" borderId="9" xfId="25" applyNumberFormat="1" applyFont="1" applyFill="1" applyBorder="1" applyAlignment="1" applyProtection="1">
      <alignment horizontal="left" vertical="center" wrapText="1"/>
      <protection/>
    </xf>
    <xf numFmtId="0" fontId="54" fillId="0" borderId="39" xfId="25" applyFont="1" applyFill="1" applyBorder="1" applyAlignment="1" applyProtection="1">
      <alignment horizontal="center" vertical="center" wrapText="1"/>
      <protection/>
    </xf>
    <xf numFmtId="0" fontId="54" fillId="0" borderId="11" xfId="25" applyFont="1" applyFill="1" applyBorder="1" applyAlignment="1" applyProtection="1">
      <alignment horizontal="center" vertical="center" wrapText="1"/>
      <protection/>
    </xf>
    <xf numFmtId="0" fontId="53" fillId="0" borderId="53" xfId="25" applyNumberFormat="1" applyFill="1" applyBorder="1" applyAlignment="1" applyProtection="1">
      <alignment horizontal="left" vertical="center" wrapText="1"/>
      <protection/>
    </xf>
    <xf numFmtId="0" fontId="85" fillId="7" borderId="39" xfId="23" applyFont="1" applyFill="1" applyBorder="1" applyAlignment="1">
      <alignment horizontal="center" vertical="center" wrapText="1"/>
      <protection/>
    </xf>
    <xf numFmtId="0" fontId="84" fillId="7" borderId="10" xfId="23" applyFont="1" applyFill="1" applyBorder="1" applyAlignment="1">
      <alignment horizontal="center" vertical="center" wrapText="1"/>
      <protection/>
    </xf>
    <xf numFmtId="4" fontId="70" fillId="7" borderId="39" xfId="29" applyNumberFormat="1" applyFont="1" applyFill="1" applyBorder="1" applyAlignment="1">
      <alignment horizontal="center" vertical="center" wrapText="1"/>
    </xf>
    <xf numFmtId="0" fontId="70" fillId="7" borderId="43" xfId="23" applyFont="1" applyFill="1" applyBorder="1" applyAlignment="1">
      <alignment horizontal="center" vertical="center" wrapText="1"/>
      <protection/>
    </xf>
    <xf numFmtId="0" fontId="66" fillId="7" borderId="10" xfId="23" applyFont="1" applyFill="1" applyBorder="1" applyAlignment="1">
      <alignment vertical="center" wrapText="1"/>
      <protection/>
    </xf>
    <xf numFmtId="0" fontId="66" fillId="7" borderId="38" xfId="23" applyFont="1" applyFill="1" applyBorder="1" applyAlignment="1">
      <alignment vertical="center" wrapText="1"/>
      <protection/>
    </xf>
    <xf numFmtId="0" fontId="66" fillId="7" borderId="39" xfId="23" applyFont="1" applyFill="1" applyBorder="1" applyAlignment="1">
      <alignment vertical="center" wrapText="1"/>
      <protection/>
    </xf>
    <xf numFmtId="0" fontId="66" fillId="7" borderId="43" xfId="23" applyFont="1" applyFill="1" applyBorder="1" applyAlignment="1">
      <alignment vertical="center" wrapText="1"/>
      <protection/>
    </xf>
    <xf numFmtId="0" fontId="71" fillId="7" borderId="43" xfId="23" applyFont="1" applyFill="1" applyBorder="1" applyAlignment="1">
      <alignment horizontal="center" vertical="center" wrapText="1"/>
      <protection/>
    </xf>
    <xf numFmtId="164" fontId="67" fillId="7" borderId="43" xfId="29" applyFont="1" applyFill="1" applyBorder="1" applyAlignment="1">
      <alignment vertical="center"/>
    </xf>
    <xf numFmtId="0" fontId="66" fillId="7" borderId="0" xfId="23" applyFont="1" applyFill="1" applyAlignment="1">
      <alignment vertical="center"/>
      <protection/>
    </xf>
    <xf numFmtId="0" fontId="54" fillId="0" borderId="58" xfId="25" applyNumberFormat="1" applyFont="1" applyFill="1" applyBorder="1" applyAlignment="1" applyProtection="1">
      <alignment horizontal="left" vertical="center" wrapText="1"/>
      <protection/>
    </xf>
    <xf numFmtId="0" fontId="67" fillId="7" borderId="43" xfId="23" applyFont="1" applyFill="1" applyBorder="1" applyAlignment="1">
      <alignment vertical="center" wrapText="1"/>
      <protection/>
    </xf>
    <xf numFmtId="0" fontId="54" fillId="0" borderId="59" xfId="25" applyNumberFormat="1" applyFont="1" applyFill="1" applyBorder="1" applyAlignment="1" applyProtection="1">
      <alignment horizontal="left" vertical="center" wrapText="1"/>
      <protection/>
    </xf>
    <xf numFmtId="0" fontId="85" fillId="0" borderId="39" xfId="23" applyFont="1" applyFill="1" applyBorder="1" applyAlignment="1">
      <alignment horizontal="center" vertical="center" wrapText="1"/>
      <protection/>
    </xf>
    <xf numFmtId="0" fontId="66" fillId="0" borderId="10" xfId="23" applyFont="1" applyFill="1" applyBorder="1" applyAlignment="1">
      <alignment horizontal="center" vertical="center" wrapText="1"/>
      <protection/>
    </xf>
    <xf numFmtId="0" fontId="54" fillId="0" borderId="53" xfId="25" applyNumberFormat="1" applyFont="1" applyFill="1" applyBorder="1" applyAlignment="1" applyProtection="1">
      <alignment horizontal="left" vertical="center" wrapText="1"/>
      <protection/>
    </xf>
    <xf numFmtId="164" fontId="54" fillId="0" borderId="36" xfId="25" applyNumberFormat="1" applyFont="1" applyFill="1" applyBorder="1" applyAlignment="1" applyProtection="1">
      <alignment horizontal="center" vertical="center" wrapText="1"/>
      <protection/>
    </xf>
    <xf numFmtId="164" fontId="54" fillId="0" borderId="54" xfId="25" applyNumberFormat="1" applyFont="1" applyFill="1" applyBorder="1" applyAlignment="1" applyProtection="1">
      <alignment horizontal="center" vertical="center" wrapText="1"/>
      <protection/>
    </xf>
    <xf numFmtId="164" fontId="54" fillId="0" borderId="39" xfId="25" applyNumberFormat="1" applyFont="1" applyFill="1" applyBorder="1" applyAlignment="1" applyProtection="1">
      <alignment horizontal="center" vertical="center" wrapText="1"/>
      <protection/>
    </xf>
    <xf numFmtId="164" fontId="54" fillId="0" borderId="11" xfId="25" applyNumberFormat="1" applyFont="1" applyFill="1" applyBorder="1" applyAlignment="1" applyProtection="1">
      <alignment horizontal="center" vertical="center" wrapText="1"/>
      <protection/>
    </xf>
    <xf numFmtId="0" fontId="54" fillId="0" borderId="60" xfId="25" applyNumberFormat="1" applyFont="1" applyFill="1" applyBorder="1" applyAlignment="1" applyProtection="1">
      <alignment horizontal="left" vertical="center" wrapText="1"/>
      <protection/>
    </xf>
    <xf numFmtId="164" fontId="54" fillId="0" borderId="46" xfId="25" applyNumberFormat="1" applyFont="1" applyFill="1" applyBorder="1" applyAlignment="1" applyProtection="1">
      <alignment horizontal="center" vertical="center" wrapText="1"/>
      <protection/>
    </xf>
    <xf numFmtId="164" fontId="54" fillId="0" borderId="52" xfId="25" applyNumberFormat="1" applyFont="1" applyFill="1" applyBorder="1" applyAlignment="1" applyProtection="1">
      <alignment horizontal="center" vertical="center" wrapText="1"/>
      <protection/>
    </xf>
    <xf numFmtId="0" fontId="54" fillId="0" borderId="61" xfId="25" applyNumberFormat="1" applyFont="1" applyFill="1" applyBorder="1" applyAlignment="1" applyProtection="1">
      <alignment horizontal="left" vertical="center" wrapText="1"/>
      <protection/>
    </xf>
    <xf numFmtId="0" fontId="54" fillId="0" borderId="51" xfId="25" applyNumberFormat="1" applyFont="1" applyFill="1" applyBorder="1" applyAlignment="1" applyProtection="1">
      <alignment horizontal="left" vertical="center" wrapText="1"/>
      <protection/>
    </xf>
    <xf numFmtId="0" fontId="54" fillId="0" borderId="62" xfId="25" applyFont="1" applyFill="1" applyBorder="1" applyAlignment="1" applyProtection="1">
      <alignment horizontal="center" vertical="center" wrapText="1"/>
      <protection/>
    </xf>
    <xf numFmtId="0" fontId="86" fillId="0" borderId="62" xfId="25" applyFont="1" applyFill="1" applyBorder="1" applyAlignment="1" applyProtection="1">
      <alignment horizontal="center" vertical="center" wrapText="1"/>
      <protection/>
    </xf>
    <xf numFmtId="0" fontId="54" fillId="0" borderId="2" xfId="25" applyNumberFormat="1" applyFont="1" applyFill="1" applyBorder="1" applyAlignment="1" applyProtection="1">
      <alignment horizontal="left" vertical="center" wrapText="1"/>
      <protection/>
    </xf>
    <xf numFmtId="0" fontId="54" fillId="0" borderId="63" xfId="25" applyNumberFormat="1" applyFont="1" applyFill="1" applyBorder="1" applyAlignment="1" applyProtection="1">
      <alignment horizontal="left" vertical="center" wrapText="1"/>
      <protection/>
    </xf>
    <xf numFmtId="0" fontId="54" fillId="0" borderId="64" xfId="25" applyFont="1" applyFill="1" applyBorder="1" applyAlignment="1" applyProtection="1">
      <alignment horizontal="center" vertical="center" wrapText="1"/>
      <protection/>
    </xf>
    <xf numFmtId="0" fontId="54" fillId="8" borderId="58" xfId="25" applyNumberFormat="1" applyFont="1" applyFill="1" applyBorder="1" applyAlignment="1" applyProtection="1">
      <alignment horizontal="left" vertical="center" wrapText="1"/>
      <protection/>
    </xf>
    <xf numFmtId="0" fontId="54" fillId="8" borderId="62" xfId="25" applyFont="1" applyFill="1" applyBorder="1" applyAlignment="1" applyProtection="1">
      <alignment horizontal="center" vertical="center" wrapText="1"/>
      <protection/>
    </xf>
    <xf numFmtId="0" fontId="54" fillId="9" borderId="65" xfId="25" applyNumberFormat="1" applyFont="1" applyFill="1" applyBorder="1" applyAlignment="1" applyProtection="1">
      <alignment horizontal="left" vertical="center" wrapText="1"/>
      <protection/>
    </xf>
    <xf numFmtId="0" fontId="54" fillId="9" borderId="66" xfId="25" applyFont="1" applyFill="1" applyBorder="1" applyAlignment="1" applyProtection="1">
      <alignment horizontal="center" vertical="center" wrapText="1"/>
      <protection/>
    </xf>
    <xf numFmtId="0" fontId="54" fillId="10" borderId="67" xfId="25" applyNumberFormat="1" applyFont="1" applyFill="1" applyBorder="1" applyAlignment="1" applyProtection="1">
      <alignment horizontal="left" vertical="center" wrapText="1"/>
      <protection locked="0"/>
    </xf>
    <xf numFmtId="0" fontId="54" fillId="0" borderId="67" xfId="25" applyNumberFormat="1" applyFont="1" applyFill="1" applyBorder="1" applyAlignment="1" applyProtection="1">
      <alignment horizontal="left" vertical="center" wrapText="1"/>
      <protection/>
    </xf>
    <xf numFmtId="0" fontId="54" fillId="0" borderId="68" xfId="25" applyNumberFormat="1" applyFont="1" applyFill="1" applyBorder="1" applyAlignment="1" applyProtection="1">
      <alignment horizontal="left" vertical="center" wrapText="1"/>
      <protection/>
    </xf>
    <xf numFmtId="0" fontId="54" fillId="10" borderId="67" xfId="25" applyFont="1" applyFill="1" applyBorder="1" applyAlignment="1" applyProtection="1">
      <alignment horizontal="left" vertical="center" wrapText="1"/>
      <protection locked="0"/>
    </xf>
    <xf numFmtId="0" fontId="86" fillId="11" borderId="38" xfId="23" applyFont="1" applyFill="1" applyBorder="1" applyAlignment="1">
      <alignment vertical="center" wrapText="1"/>
      <protection/>
    </xf>
    <xf numFmtId="0" fontId="87" fillId="11" borderId="39" xfId="23" applyFont="1" applyFill="1" applyBorder="1" applyAlignment="1">
      <alignment horizontal="center" vertical="center" wrapText="1"/>
      <protection/>
    </xf>
    <xf numFmtId="0" fontId="86" fillId="11" borderId="10" xfId="23" applyFont="1" applyFill="1" applyBorder="1" applyAlignment="1">
      <alignment horizontal="center" vertical="center" wrapText="1"/>
      <protection/>
    </xf>
    <xf numFmtId="4" fontId="70" fillId="11" borderId="39" xfId="29" applyNumberFormat="1" applyFont="1" applyFill="1" applyBorder="1" applyAlignment="1">
      <alignment horizontal="center" vertical="center" wrapText="1"/>
    </xf>
    <xf numFmtId="0" fontId="70" fillId="11" borderId="43" xfId="23" applyFont="1" applyFill="1" applyBorder="1" applyAlignment="1">
      <alignment horizontal="center" vertical="center" wrapText="1"/>
      <protection/>
    </xf>
    <xf numFmtId="0" fontId="66" fillId="11" borderId="10" xfId="23" applyFont="1" applyFill="1" applyBorder="1" applyAlignment="1">
      <alignment vertical="center" wrapText="1"/>
      <protection/>
    </xf>
    <xf numFmtId="0" fontId="66" fillId="11" borderId="38" xfId="23" applyFont="1" applyFill="1" applyBorder="1" applyAlignment="1">
      <alignment vertical="center" wrapText="1"/>
      <protection/>
    </xf>
    <xf numFmtId="0" fontId="66" fillId="11" borderId="39" xfId="23" applyFont="1" applyFill="1" applyBorder="1" applyAlignment="1">
      <alignment vertical="center" wrapText="1"/>
      <protection/>
    </xf>
    <xf numFmtId="0" fontId="66" fillId="11" borderId="43" xfId="23" applyFont="1" applyFill="1" applyBorder="1" applyAlignment="1">
      <alignment vertical="center" wrapText="1"/>
      <protection/>
    </xf>
    <xf numFmtId="0" fontId="71" fillId="11" borderId="43" xfId="23" applyFont="1" applyFill="1" applyBorder="1" applyAlignment="1">
      <alignment horizontal="center" vertical="center" wrapText="1"/>
      <protection/>
    </xf>
    <xf numFmtId="164" fontId="67" fillId="11" borderId="43" xfId="29" applyFont="1" applyFill="1" applyBorder="1" applyAlignment="1">
      <alignment vertical="center"/>
    </xf>
    <xf numFmtId="0" fontId="66" fillId="11" borderId="0" xfId="23" applyFont="1" applyFill="1" applyAlignment="1">
      <alignment vertical="center"/>
      <protection/>
    </xf>
    <xf numFmtId="0" fontId="84" fillId="0" borderId="38" xfId="23" applyFont="1" applyFill="1" applyBorder="1" applyAlignment="1">
      <alignment horizontal="center" vertical="center" wrapText="1"/>
      <protection/>
    </xf>
    <xf numFmtId="0" fontId="88" fillId="0" borderId="38" xfId="23" applyFont="1" applyFill="1" applyBorder="1" applyAlignment="1">
      <alignment horizontal="left" vertical="center" wrapText="1"/>
      <protection/>
    </xf>
    <xf numFmtId="0" fontId="84" fillId="0" borderId="45" xfId="23" applyFont="1" applyFill="1" applyBorder="1" applyAlignment="1">
      <alignment horizontal="center" vertical="center" wrapText="1"/>
      <protection/>
    </xf>
    <xf numFmtId="0" fontId="88" fillId="0" borderId="27" xfId="23" applyFont="1" applyFill="1" applyBorder="1" applyAlignment="1">
      <alignment horizontal="left" vertical="center" wrapText="1"/>
      <protection/>
    </xf>
    <xf numFmtId="0" fontId="85" fillId="0" borderId="27" xfId="23" applyFont="1" applyFill="1" applyBorder="1" applyAlignment="1">
      <alignment horizontal="center" vertical="center" wrapText="1"/>
      <protection/>
    </xf>
    <xf numFmtId="0" fontId="66" fillId="0" borderId="27" xfId="23" applyFont="1" applyFill="1" applyBorder="1" applyAlignment="1">
      <alignment horizontal="center" vertical="center" wrapText="1"/>
      <protection/>
    </xf>
    <xf numFmtId="4" fontId="70" fillId="0" borderId="48" xfId="29" applyNumberFormat="1" applyFont="1" applyFill="1" applyBorder="1" applyAlignment="1">
      <alignment horizontal="center" vertical="center" wrapText="1"/>
    </xf>
    <xf numFmtId="0" fontId="66" fillId="0" borderId="30" xfId="23" applyFont="1" applyFill="1" applyBorder="1" applyAlignment="1">
      <alignment vertical="center" wrapText="1"/>
      <protection/>
    </xf>
    <xf numFmtId="0" fontId="66" fillId="0" borderId="27" xfId="23" applyFont="1" applyFill="1" applyBorder="1" applyAlignment="1">
      <alignment vertical="center" wrapText="1"/>
      <protection/>
    </xf>
    <xf numFmtId="0" fontId="66" fillId="0" borderId="48" xfId="23" applyFont="1" applyFill="1" applyBorder="1" applyAlignment="1">
      <alignment vertical="center" wrapText="1"/>
      <protection/>
    </xf>
    <xf numFmtId="0" fontId="66" fillId="0" borderId="49" xfId="23" applyFont="1" applyFill="1" applyBorder="1" applyAlignment="1">
      <alignment vertical="center" wrapText="1"/>
      <protection/>
    </xf>
    <xf numFmtId="0" fontId="71" fillId="0" borderId="49" xfId="23" applyFont="1" applyFill="1" applyBorder="1" applyAlignment="1">
      <alignment horizontal="center" vertical="center" wrapText="1"/>
      <protection/>
    </xf>
    <xf numFmtId="164" fontId="67" fillId="0" borderId="47" xfId="29" applyFont="1" applyBorder="1" applyAlignment="1">
      <alignment vertical="center"/>
    </xf>
    <xf numFmtId="0" fontId="88" fillId="12" borderId="18" xfId="23" applyFont="1" applyFill="1" applyBorder="1" applyAlignment="1">
      <alignment horizontal="right" vertical="center" wrapText="1"/>
      <protection/>
    </xf>
    <xf numFmtId="0" fontId="88" fillId="12" borderId="19" xfId="23" applyFont="1" applyFill="1" applyBorder="1" applyAlignment="1">
      <alignment horizontal="right" vertical="center" wrapText="1"/>
      <protection/>
    </xf>
    <xf numFmtId="0" fontId="88" fillId="12" borderId="20" xfId="23" applyFont="1" applyFill="1" applyBorder="1" applyAlignment="1">
      <alignment horizontal="right" vertical="center" wrapText="1"/>
      <protection/>
    </xf>
    <xf numFmtId="164" fontId="67" fillId="12" borderId="31" xfId="29" applyFont="1" applyFill="1" applyBorder="1" applyAlignment="1">
      <alignment vertical="center"/>
    </xf>
    <xf numFmtId="0" fontId="67" fillId="0" borderId="0" xfId="23" applyFont="1" applyFill="1" applyAlignment="1">
      <alignment vertical="center"/>
      <protection/>
    </xf>
    <xf numFmtId="0" fontId="67" fillId="0" borderId="0" xfId="23" applyFont="1" applyAlignment="1">
      <alignment vertical="center"/>
      <protection/>
    </xf>
    <xf numFmtId="0" fontId="66" fillId="0" borderId="0" xfId="23" applyFont="1" applyAlignment="1">
      <alignment horizontal="center" vertical="center" wrapText="1"/>
      <protection/>
    </xf>
    <xf numFmtId="164" fontId="66" fillId="0" borderId="0" xfId="27" applyFont="1" applyBorder="1" applyAlignment="1">
      <alignment vertical="center"/>
    </xf>
    <xf numFmtId="164" fontId="66" fillId="0" borderId="0" xfId="27" applyFont="1" applyAlignment="1">
      <alignment vertical="center"/>
    </xf>
    <xf numFmtId="0" fontId="67" fillId="0" borderId="0" xfId="23" applyFont="1" applyFill="1" applyAlignment="1">
      <alignment horizontal="center" vertical="center"/>
      <protection/>
    </xf>
    <xf numFmtId="0" fontId="89" fillId="0" borderId="0" xfId="23" applyFont="1" applyAlignment="1">
      <alignment horizontal="left" vertical="center"/>
      <protection/>
    </xf>
    <xf numFmtId="4" fontId="66" fillId="0" borderId="0" xfId="29" applyNumberFormat="1" applyFont="1" applyAlignment="1">
      <alignment horizontal="center" vertical="center"/>
    </xf>
    <xf numFmtId="164" fontId="66" fillId="0" borderId="0" xfId="23" applyNumberFormat="1" applyFont="1" applyAlignment="1">
      <alignment vertical="center"/>
      <protection/>
    </xf>
    <xf numFmtId="0" fontId="66" fillId="0" borderId="0" xfId="23" applyFont="1" applyAlignment="1">
      <alignment horizontal="left" vertical="center"/>
      <protection/>
    </xf>
    <xf numFmtId="0" fontId="85" fillId="0" borderId="0" xfId="23" applyFont="1" applyAlignment="1">
      <alignment horizontal="center" vertical="center"/>
      <protection/>
    </xf>
    <xf numFmtId="0" fontId="67" fillId="0" borderId="0" xfId="23" applyFont="1" applyAlignment="1">
      <alignment horizontal="center" vertical="center"/>
      <protection/>
    </xf>
    <xf numFmtId="0" fontId="67" fillId="0" borderId="12" xfId="23" applyFont="1" applyBorder="1" applyAlignment="1">
      <alignment horizontal="center" vertical="center"/>
      <protection/>
    </xf>
    <xf numFmtId="0" fontId="66" fillId="0" borderId="4" xfId="23" applyFont="1" applyBorder="1" applyAlignment="1">
      <alignment horizontal="center" vertical="center"/>
      <protection/>
    </xf>
    <xf numFmtId="3" fontId="66" fillId="0" borderId="0" xfId="0" applyNumberFormat="1" applyFont="1"/>
    <xf numFmtId="3" fontId="67" fillId="0" borderId="0" xfId="0" applyNumberFormat="1" applyFont="1" applyAlignment="1">
      <alignment horizontal="center"/>
    </xf>
    <xf numFmtId="0" fontId="70" fillId="0" borderId="0" xfId="0" applyFont="1" applyAlignment="1">
      <alignment horizontal="left" wrapText="1"/>
    </xf>
    <xf numFmtId="0" fontId="90" fillId="0" borderId="6" xfId="0" applyFont="1" applyBorder="1" applyAlignment="1">
      <alignment horizontal="center" vertical="center" wrapText="1"/>
    </xf>
    <xf numFmtId="0" fontId="90" fillId="0" borderId="7" xfId="0" applyFont="1" applyBorder="1" applyAlignment="1">
      <alignment horizontal="center" vertical="center" wrapText="1"/>
    </xf>
    <xf numFmtId="3" fontId="72" fillId="0" borderId="2" xfId="0" applyNumberFormat="1" applyFont="1" applyBorder="1" applyAlignment="1">
      <alignment horizontal="center" vertical="center"/>
    </xf>
    <xf numFmtId="164" fontId="73" fillId="0" borderId="2" xfId="29" applyFont="1" applyBorder="1" applyAlignment="1">
      <alignment horizontal="right" vertical="center"/>
    </xf>
    <xf numFmtId="164" fontId="73" fillId="0" borderId="2" xfId="29" applyFont="1" applyBorder="1" applyAlignment="1">
      <alignment vertical="center"/>
    </xf>
    <xf numFmtId="1" fontId="73" fillId="0" borderId="2" xfId="29" applyNumberFormat="1" applyFont="1" applyBorder="1" applyAlignment="1">
      <alignment horizontal="center" vertical="center"/>
    </xf>
    <xf numFmtId="3" fontId="72" fillId="0" borderId="2" xfId="0" applyNumberFormat="1" applyFont="1" applyBorder="1" applyAlignment="1">
      <alignment vertical="center"/>
    </xf>
    <xf numFmtId="0" fontId="76" fillId="0" borderId="2" xfId="0" applyFont="1" applyBorder="1" applyAlignment="1">
      <alignment horizontal="right"/>
    </xf>
    <xf numFmtId="1" fontId="73" fillId="0" borderId="2" xfId="0" applyNumberFormat="1" applyFont="1" applyBorder="1" applyAlignment="1">
      <alignment horizontal="right" vertical="center"/>
    </xf>
    <xf numFmtId="43" fontId="68" fillId="0" borderId="2" xfId="0" applyNumberFormat="1" applyFont="1" applyBorder="1" applyAlignment="1">
      <alignment vertical="center"/>
    </xf>
    <xf numFmtId="1" fontId="73" fillId="0" borderId="2" xfId="29" applyNumberFormat="1" applyFont="1" applyBorder="1" applyAlignment="1">
      <alignment horizontal="right" vertical="center"/>
    </xf>
    <xf numFmtId="49" fontId="73" fillId="0" borderId="2" xfId="0" applyNumberFormat="1" applyFont="1" applyBorder="1" applyAlignment="1">
      <alignment horizontal="left" wrapText="1"/>
    </xf>
    <xf numFmtId="164" fontId="73" fillId="0" borderId="2" xfId="29" applyFont="1" applyBorder="1" applyAlignment="1">
      <alignment horizontal="center" vertical="center"/>
    </xf>
    <xf numFmtId="164" fontId="73" fillId="0" borderId="2" xfId="0" applyNumberFormat="1" applyFont="1" applyBorder="1" applyAlignment="1">
      <alignment horizontal="center" vertical="center"/>
    </xf>
    <xf numFmtId="49" fontId="73" fillId="0" borderId="2" xfId="0" applyNumberFormat="1" applyFont="1" applyBorder="1" applyAlignment="1">
      <alignment horizontal="left"/>
    </xf>
    <xf numFmtId="164" fontId="73" fillId="0" borderId="2" xfId="0" applyNumberFormat="1" applyFont="1" applyBorder="1" applyAlignment="1">
      <alignment horizontal="center" vertical="center"/>
    </xf>
    <xf numFmtId="43" fontId="68" fillId="0" borderId="11" xfId="0" applyNumberFormat="1" applyFont="1" applyBorder="1" applyAlignment="1">
      <alignment vertical="center"/>
    </xf>
    <xf numFmtId="43" fontId="74" fillId="0" borderId="0" xfId="0" applyNumberFormat="1" applyFont="1" applyBorder="1"/>
    <xf numFmtId="0" fontId="5" fillId="0" borderId="0" xfId="0" applyFont="1" applyBorder="1"/>
    <xf numFmtId="0" fontId="72" fillId="6" borderId="54" xfId="0" applyFont="1" applyFill="1" applyBorder="1" applyAlignment="1">
      <alignment horizontal="right" vertical="center"/>
    </xf>
    <xf numFmtId="43" fontId="68" fillId="6" borderId="7" xfId="0" applyNumberFormat="1" applyFont="1" applyFill="1" applyBorder="1"/>
    <xf numFmtId="3" fontId="73" fillId="0" borderId="0" xfId="0" applyNumberFormat="1" applyFont="1"/>
    <xf numFmtId="3" fontId="0" fillId="0" borderId="0" xfId="0" applyNumberFormat="1"/>
    <xf numFmtId="0" fontId="91" fillId="0" borderId="51" xfId="0" applyFont="1" applyBorder="1" applyAlignment="1">
      <alignment horizontal="center" vertical="center" wrapText="1"/>
    </xf>
    <xf numFmtId="0" fontId="91" fillId="0" borderId="52" xfId="0" applyFont="1" applyBorder="1" applyAlignment="1">
      <alignment horizontal="center" vertical="center" wrapText="1"/>
    </xf>
    <xf numFmtId="0" fontId="91" fillId="0" borderId="53" xfId="0" applyFont="1" applyBorder="1" applyAlignment="1">
      <alignment horizontal="center" vertical="center" wrapText="1"/>
    </xf>
    <xf numFmtId="0" fontId="91" fillId="0" borderId="54" xfId="0" applyFont="1" applyBorder="1" applyAlignment="1">
      <alignment horizontal="center" vertical="center" wrapText="1"/>
    </xf>
    <xf numFmtId="49" fontId="92" fillId="0" borderId="9" xfId="0" applyNumberFormat="1" applyFont="1" applyBorder="1" applyAlignment="1">
      <alignment vertical="center" wrapText="1"/>
    </xf>
    <xf numFmtId="49" fontId="93" fillId="0" borderId="9" xfId="0" applyNumberFormat="1" applyFont="1" applyBorder="1" applyAlignment="1">
      <alignment horizontal="left" vertical="center" wrapText="1"/>
    </xf>
    <xf numFmtId="49" fontId="93" fillId="0" borderId="11" xfId="0" applyNumberFormat="1" applyFont="1" applyBorder="1" applyAlignment="1">
      <alignment horizontal="left" vertical="center" wrapText="1"/>
    </xf>
    <xf numFmtId="49" fontId="73" fillId="0" borderId="9" xfId="0" applyNumberFormat="1" applyFont="1" applyBorder="1" applyAlignment="1">
      <alignment horizontal="left" wrapText="1"/>
    </xf>
    <xf numFmtId="49" fontId="73" fillId="0" borderId="11" xfId="0" applyNumberFormat="1" applyFont="1" applyBorder="1" applyAlignment="1">
      <alignment horizontal="left" wrapText="1"/>
    </xf>
    <xf numFmtId="3" fontId="73" fillId="0" borderId="2" xfId="29" applyNumberFormat="1" applyFont="1" applyBorder="1" applyAlignment="1">
      <alignment vertical="center"/>
    </xf>
    <xf numFmtId="0" fontId="73" fillId="0" borderId="2" xfId="29" applyNumberFormat="1" applyFont="1" applyBorder="1" applyAlignment="1">
      <alignment vertical="center"/>
    </xf>
    <xf numFmtId="49" fontId="76" fillId="0" borderId="9" xfId="0" applyNumberFormat="1" applyFont="1" applyBorder="1" applyAlignment="1">
      <alignment horizontal="left"/>
    </xf>
    <xf numFmtId="49" fontId="76" fillId="0" borderId="11" xfId="0" applyNumberFormat="1" applyFont="1" applyBorder="1" applyAlignment="1">
      <alignment horizontal="left"/>
    </xf>
    <xf numFmtId="49" fontId="80" fillId="0" borderId="9" xfId="0" applyNumberFormat="1" applyFont="1" applyBorder="1" applyAlignment="1">
      <alignment horizontal="left" wrapText="1"/>
    </xf>
    <xf numFmtId="49" fontId="80" fillId="0" borderId="11" xfId="0" applyNumberFormat="1" applyFont="1" applyBorder="1" applyAlignment="1">
      <alignment horizontal="left" wrapText="1"/>
    </xf>
    <xf numFmtId="1" fontId="73" fillId="0" borderId="9" xfId="0" applyNumberFormat="1" applyFont="1" applyBorder="1" applyAlignment="1">
      <alignment horizontal="center" vertical="center"/>
    </xf>
    <xf numFmtId="0" fontId="74" fillId="0" borderId="0" xfId="0" applyFont="1" applyFill="1" applyBorder="1"/>
    <xf numFmtId="49" fontId="76" fillId="0" borderId="9" xfId="0" applyNumberFormat="1" applyFont="1" applyBorder="1" applyAlignment="1">
      <alignment horizontal="center"/>
    </xf>
    <xf numFmtId="49" fontId="76" fillId="0" borderId="11" xfId="0" applyNumberFormat="1" applyFont="1" applyBorder="1" applyAlignment="1">
      <alignment horizontal="center"/>
    </xf>
    <xf numFmtId="0" fontId="94" fillId="0" borderId="2" xfId="0" applyFont="1" applyBorder="1" applyAlignment="1">
      <alignment/>
    </xf>
    <xf numFmtId="164" fontId="80" fillId="0" borderId="2" xfId="29" applyFont="1" applyBorder="1" applyAlignment="1">
      <alignment horizontal="right" vertical="center"/>
    </xf>
    <xf numFmtId="0" fontId="94" fillId="0" borderId="2" xfId="0" applyFont="1" applyBorder="1" applyAlignment="1">
      <alignment horizontal="center" vertical="center"/>
    </xf>
    <xf numFmtId="164" fontId="94" fillId="0" borderId="2" xfId="29" applyFont="1" applyBorder="1" applyAlignment="1">
      <alignment vertical="center"/>
    </xf>
    <xf numFmtId="1" fontId="94" fillId="0" borderId="2" xfId="0" applyNumberFormat="1" applyFont="1" applyBorder="1" applyAlignment="1">
      <alignment horizontal="right" vertical="center"/>
    </xf>
    <xf numFmtId="1" fontId="94" fillId="0" borderId="2" xfId="0" applyNumberFormat="1" applyFont="1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49" fontId="76" fillId="0" borderId="9" xfId="0" applyNumberFormat="1" applyFont="1" applyBorder="1" applyAlignment="1">
      <alignment horizontal="left"/>
    </xf>
    <xf numFmtId="49" fontId="76" fillId="0" borderId="11" xfId="0" applyNumberFormat="1" applyFont="1" applyBorder="1" applyAlignment="1">
      <alignment horizontal="left"/>
    </xf>
    <xf numFmtId="43" fontId="74" fillId="0" borderId="0" xfId="0" applyNumberFormat="1" applyFont="1"/>
    <xf numFmtId="164" fontId="73" fillId="0" borderId="2" xfId="29" applyFont="1" applyBorder="1" applyAlignment="1">
      <alignment horizontal="right" vertical="center"/>
    </xf>
    <xf numFmtId="1" fontId="72" fillId="0" borderId="2" xfId="0" applyNumberFormat="1" applyFont="1" applyBorder="1" applyAlignment="1">
      <alignment horizontal="right" vertical="center"/>
    </xf>
    <xf numFmtId="49" fontId="73" fillId="0" borderId="10" xfId="0" applyNumberFormat="1" applyFont="1" applyBorder="1" applyAlignment="1">
      <alignment horizontal="left" wrapText="1"/>
    </xf>
    <xf numFmtId="49" fontId="80" fillId="0" borderId="9" xfId="0" applyNumberFormat="1" applyFont="1" applyBorder="1" applyAlignment="1">
      <alignment horizontal="left"/>
    </xf>
    <xf numFmtId="49" fontId="80" fillId="0" borderId="11" xfId="0" applyNumberFormat="1" applyFont="1" applyBorder="1" applyAlignment="1">
      <alignment horizontal="left"/>
    </xf>
    <xf numFmtId="164" fontId="94" fillId="0" borderId="9" xfId="29" applyFont="1" applyBorder="1" applyAlignment="1">
      <alignment horizontal="center" vertical="center"/>
    </xf>
    <xf numFmtId="164" fontId="94" fillId="0" borderId="11" xfId="29" applyFont="1" applyBorder="1" applyAlignment="1">
      <alignment horizontal="center" vertical="center"/>
    </xf>
    <xf numFmtId="3" fontId="80" fillId="0" borderId="2" xfId="0" applyNumberFormat="1" applyFont="1" applyBorder="1" applyAlignment="1">
      <alignment vertical="center"/>
    </xf>
    <xf numFmtId="43" fontId="95" fillId="0" borderId="2" xfId="0" applyNumberFormat="1" applyFont="1" applyBorder="1" applyAlignment="1">
      <alignment vertical="center"/>
    </xf>
    <xf numFmtId="164" fontId="73" fillId="0" borderId="9" xfId="29" applyFont="1" applyBorder="1" applyAlignment="1">
      <alignment horizontal="center" vertical="center"/>
    </xf>
    <xf numFmtId="164" fontId="73" fillId="0" borderId="11" xfId="29" applyFont="1" applyBorder="1" applyAlignment="1">
      <alignment horizontal="center" vertical="center"/>
    </xf>
    <xf numFmtId="43" fontId="34" fillId="0" borderId="0" xfId="0" applyNumberFormat="1" applyFont="1"/>
    <xf numFmtId="3" fontId="73" fillId="0" borderId="9" xfId="29" applyNumberFormat="1" applyFont="1" applyBorder="1" applyAlignment="1">
      <alignment horizontal="center" vertical="center"/>
    </xf>
    <xf numFmtId="3" fontId="73" fillId="0" borderId="11" xfId="29" applyNumberFormat="1" applyFont="1" applyBorder="1" applyAlignment="1">
      <alignment horizontal="center" vertical="center"/>
    </xf>
    <xf numFmtId="0" fontId="73" fillId="0" borderId="9" xfId="29" applyNumberFormat="1" applyFont="1" applyBorder="1" applyAlignment="1">
      <alignment horizontal="center" vertical="center"/>
    </xf>
    <xf numFmtId="0" fontId="73" fillId="0" borderId="11" xfId="29" applyNumberFormat="1" applyFont="1" applyBorder="1" applyAlignment="1">
      <alignment horizontal="center" vertical="center"/>
    </xf>
    <xf numFmtId="164" fontId="73" fillId="0" borderId="12" xfId="29" applyFont="1" applyBorder="1" applyAlignment="1">
      <alignment horizontal="center" vertical="center"/>
    </xf>
    <xf numFmtId="164" fontId="73" fillId="0" borderId="11" xfId="29" applyFont="1" applyBorder="1" applyAlignment="1">
      <alignment horizontal="center" vertical="center"/>
    </xf>
    <xf numFmtId="43" fontId="68" fillId="0" borderId="7" xfId="0" applyNumberFormat="1" applyFont="1" applyBorder="1" applyAlignment="1">
      <alignment vertical="center"/>
    </xf>
    <xf numFmtId="0" fontId="76" fillId="0" borderId="7" xfId="0" applyFont="1" applyBorder="1" applyAlignment="1">
      <alignment/>
    </xf>
    <xf numFmtId="164" fontId="73" fillId="0" borderId="54" xfId="29" applyFont="1" applyBorder="1" applyAlignment="1">
      <alignment horizontal="center" vertical="center"/>
    </xf>
    <xf numFmtId="0" fontId="91" fillId="0" borderId="6" xfId="0" applyFont="1" applyBorder="1" applyAlignment="1">
      <alignment horizontal="center" vertical="center" wrapText="1"/>
    </xf>
    <xf numFmtId="0" fontId="91" fillId="0" borderId="7" xfId="0" applyFont="1" applyBorder="1" applyAlignment="1">
      <alignment horizontal="center" vertical="center" wrapText="1"/>
    </xf>
    <xf numFmtId="0" fontId="80" fillId="0" borderId="2" xfId="0" applyFont="1" applyBorder="1" applyAlignment="1">
      <alignment horizontal="left" vertical="center" wrapText="1"/>
    </xf>
    <xf numFmtId="164" fontId="72" fillId="0" borderId="2" xfId="29" applyFont="1" applyBorder="1" applyAlignment="1">
      <alignment horizontal="center" vertical="center"/>
    </xf>
    <xf numFmtId="49" fontId="73" fillId="0" borderId="9" xfId="0" applyNumberFormat="1" applyFont="1" applyBorder="1" applyAlignment="1">
      <alignment horizontal="left"/>
    </xf>
    <xf numFmtId="49" fontId="73" fillId="0" borderId="11" xfId="0" applyNumberFormat="1" applyFont="1" applyBorder="1" applyAlignment="1">
      <alignment horizontal="left"/>
    </xf>
    <xf numFmtId="0" fontId="73" fillId="0" borderId="2" xfId="0" applyFont="1" applyBorder="1" applyAlignment="1">
      <alignment horizontal="left" vertical="center"/>
    </xf>
    <xf numFmtId="49" fontId="76" fillId="0" borderId="51" xfId="0" applyNumberFormat="1" applyFont="1" applyBorder="1" applyAlignment="1">
      <alignment horizontal="left" vertical="center" wrapText="1"/>
    </xf>
    <xf numFmtId="49" fontId="76" fillId="0" borderId="52" xfId="0" applyNumberFormat="1" applyFont="1" applyBorder="1" applyAlignment="1">
      <alignment horizontal="left" vertical="center" wrapText="1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/>
    <xf numFmtId="0" fontId="6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29" applyFont="1"/>
    <xf numFmtId="0" fontId="99" fillId="0" borderId="0" xfId="0" applyFont="1" applyAlignment="1">
      <alignment horizontal="left" wrapText="1"/>
    </xf>
    <xf numFmtId="0" fontId="99" fillId="0" borderId="0" xfId="0" applyFont="1" applyBorder="1"/>
    <xf numFmtId="0" fontId="100" fillId="0" borderId="0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center"/>
    </xf>
    <xf numFmtId="164" fontId="99" fillId="0" borderId="0" xfId="29" applyFont="1"/>
    <xf numFmtId="164" fontId="100" fillId="0" borderId="12" xfId="29" applyFont="1" applyBorder="1" applyAlignment="1">
      <alignment horizontal="center"/>
    </xf>
    <xf numFmtId="0" fontId="99" fillId="0" borderId="29" xfId="0" applyFont="1" applyBorder="1" applyAlignment="1">
      <alignment horizontal="left" wrapText="1"/>
    </xf>
    <xf numFmtId="0" fontId="100" fillId="0" borderId="29" xfId="0" applyFont="1" applyBorder="1" applyAlignment="1">
      <alignment horizontal="left" vertical="center" wrapText="1"/>
    </xf>
    <xf numFmtId="0" fontId="100" fillId="0" borderId="13" xfId="0" applyFont="1" applyBorder="1" applyAlignment="1">
      <alignment horizontal="left" vertical="center" wrapText="1"/>
    </xf>
    <xf numFmtId="0" fontId="100" fillId="0" borderId="14" xfId="0" applyFont="1" applyBorder="1" applyAlignment="1">
      <alignment horizontal="left" vertical="center" wrapText="1"/>
    </xf>
    <xf numFmtId="0" fontId="100" fillId="0" borderId="15" xfId="0" applyFont="1" applyBorder="1" applyAlignment="1">
      <alignment horizontal="left" vertical="center" wrapText="1"/>
    </xf>
    <xf numFmtId="0" fontId="101" fillId="0" borderId="19" xfId="0" applyFont="1" applyBorder="1" applyAlignment="1">
      <alignment horizontal="center"/>
    </xf>
    <xf numFmtId="0" fontId="101" fillId="0" borderId="20" xfId="0" applyFont="1" applyBorder="1" applyAlignment="1">
      <alignment horizontal="center"/>
    </xf>
    <xf numFmtId="0" fontId="100" fillId="0" borderId="16" xfId="0" applyFont="1" applyBorder="1" applyAlignment="1">
      <alignment horizontal="left" vertical="center" wrapText="1"/>
    </xf>
    <xf numFmtId="0" fontId="100" fillId="0" borderId="17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164" fontId="0" fillId="0" borderId="17" xfId="29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29" applyFont="1" applyBorder="1"/>
    <xf numFmtId="49" fontId="34" fillId="0" borderId="69" xfId="0" applyNumberFormat="1" applyFont="1" applyBorder="1" applyAlignment="1">
      <alignment horizontal="left" vertical="center" wrapText="1"/>
    </xf>
    <xf numFmtId="49" fontId="34" fillId="0" borderId="25" xfId="0" applyNumberFormat="1" applyFont="1" applyBorder="1" applyAlignment="1">
      <alignment horizontal="left" vertical="center" wrapText="1"/>
    </xf>
    <xf numFmtId="49" fontId="34" fillId="0" borderId="70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9" xfId="0" applyBorder="1" applyAlignment="1">
      <alignment horizontal="left" vertical="center" wrapText="1"/>
    </xf>
    <xf numFmtId="164" fontId="0" fillId="0" borderId="26" xfId="29" applyFont="1" applyBorder="1" applyAlignment="1">
      <alignment horizontal="center" vertical="center"/>
    </xf>
    <xf numFmtId="0" fontId="34" fillId="13" borderId="44" xfId="0" applyFont="1" applyFill="1" applyBorder="1" applyAlignment="1">
      <alignment vertical="center"/>
    </xf>
    <xf numFmtId="0" fontId="34" fillId="13" borderId="29" xfId="0" applyFont="1" applyFill="1" applyBorder="1"/>
    <xf numFmtId="0" fontId="0" fillId="13" borderId="32" xfId="0" applyFill="1" applyBorder="1"/>
    <xf numFmtId="164" fontId="0" fillId="13" borderId="44" xfId="29" applyFont="1" applyFill="1" applyBorder="1" applyAlignment="1">
      <alignment horizontal="center" vertical="center"/>
    </xf>
    <xf numFmtId="0" fontId="34" fillId="0" borderId="13" xfId="0" applyFont="1" applyBorder="1"/>
    <xf numFmtId="0" fontId="34" fillId="0" borderId="14" xfId="0" applyFont="1" applyBorder="1"/>
    <xf numFmtId="0" fontId="34" fillId="0" borderId="15" xfId="0" applyFont="1" applyBorder="1"/>
    <xf numFmtId="0" fontId="34" fillId="0" borderId="13" xfId="0" applyFont="1" applyBorder="1" applyAlignment="1">
      <alignment horizontal="center"/>
    </xf>
    <xf numFmtId="164" fontId="0" fillId="0" borderId="14" xfId="29" applyFont="1" applyBorder="1"/>
    <xf numFmtId="0" fontId="0" fillId="0" borderId="14" xfId="0" applyBorder="1" applyAlignment="1">
      <alignment horizontal="center"/>
    </xf>
    <xf numFmtId="164" fontId="0" fillId="0" borderId="15" xfId="29" applyFont="1" applyBorder="1"/>
    <xf numFmtId="0" fontId="34" fillId="0" borderId="16" xfId="0" applyFont="1" applyBorder="1"/>
    <xf numFmtId="0" fontId="34" fillId="0" borderId="0" xfId="0" applyFont="1" applyBorder="1"/>
    <xf numFmtId="0" fontId="34" fillId="0" borderId="17" xfId="0" applyFont="1" applyBorder="1"/>
    <xf numFmtId="164" fontId="0" fillId="0" borderId="0" xfId="29" applyFont="1" applyBorder="1"/>
    <xf numFmtId="0" fontId="34" fillId="0" borderId="12" xfId="0" applyFont="1" applyBorder="1" applyAlignment="1">
      <alignment horizontal="center" wrapText="1"/>
    </xf>
    <xf numFmtId="164" fontId="34" fillId="0" borderId="12" xfId="29" applyFont="1" applyBorder="1" applyAlignment="1">
      <alignment horizontal="center"/>
    </xf>
    <xf numFmtId="164" fontId="0" fillId="0" borderId="17" xfId="29" applyFont="1" applyBorder="1" applyAlignment="1">
      <alignment/>
    </xf>
    <xf numFmtId="0" fontId="3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4" fillId="0" borderId="44" xfId="0" applyFont="1" applyBorder="1"/>
    <xf numFmtId="0" fontId="34" fillId="0" borderId="29" xfId="0" applyFont="1" applyBorder="1"/>
    <xf numFmtId="0" fontId="34" fillId="0" borderId="32" xfId="0" applyFont="1" applyBorder="1"/>
    <xf numFmtId="0" fontId="0" fillId="0" borderId="44" xfId="0" applyBorder="1" applyAlignment="1">
      <alignment horizontal="center"/>
    </xf>
    <xf numFmtId="164" fontId="0" fillId="0" borderId="29" xfId="29" applyFont="1" applyBorder="1" applyAlignment="1">
      <alignment/>
    </xf>
    <xf numFmtId="0" fontId="0" fillId="0" borderId="29" xfId="0" applyBorder="1" applyAlignment="1">
      <alignment horizontal="center"/>
    </xf>
    <xf numFmtId="164" fontId="0" fillId="0" borderId="32" xfId="29" applyFont="1" applyBorder="1"/>
    <xf numFmtId="164" fontId="0" fillId="0" borderId="29" xfId="29" applyFont="1" applyBorder="1"/>
    <xf numFmtId="0" fontId="69" fillId="0" borderId="0" xfId="0" applyFont="1"/>
    <xf numFmtId="0" fontId="0" fillId="0" borderId="0" xfId="0" applyAlignment="1">
      <alignment horizontal="left"/>
    </xf>
    <xf numFmtId="49" fontId="34" fillId="0" borderId="71" xfId="0" applyNumberFormat="1" applyFont="1" applyBorder="1" applyAlignment="1">
      <alignment horizontal="left" vertical="center" wrapText="1"/>
    </xf>
    <xf numFmtId="49" fontId="34" fillId="0" borderId="72" xfId="0" applyNumberFormat="1" applyFont="1" applyBorder="1" applyAlignment="1">
      <alignment horizontal="left" vertical="center" wrapText="1"/>
    </xf>
    <xf numFmtId="49" fontId="34" fillId="0" borderId="7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164" fontId="0" fillId="0" borderId="74" xfId="29" applyFont="1" applyBorder="1" applyAlignment="1">
      <alignment horizontal="center" vertical="center"/>
    </xf>
    <xf numFmtId="49" fontId="34" fillId="0" borderId="75" xfId="0" applyNumberFormat="1" applyFont="1" applyBorder="1" applyAlignment="1">
      <alignment horizontal="left" vertical="center" wrapText="1"/>
    </xf>
    <xf numFmtId="49" fontId="34" fillId="0" borderId="2" xfId="0" applyNumberFormat="1" applyFont="1" applyBorder="1" applyAlignment="1">
      <alignment horizontal="left" vertical="center" wrapText="1"/>
    </xf>
    <xf numFmtId="49" fontId="34" fillId="0" borderId="9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164" fontId="0" fillId="0" borderId="60" xfId="29" applyFont="1" applyBorder="1" applyAlignment="1">
      <alignment horizontal="center" vertical="center"/>
    </xf>
    <xf numFmtId="49" fontId="34" fillId="0" borderId="76" xfId="0" applyNumberFormat="1" applyFont="1" applyBorder="1" applyAlignment="1">
      <alignment horizontal="left" vertical="center" wrapText="1"/>
    </xf>
    <xf numFmtId="49" fontId="34" fillId="0" borderId="77" xfId="0" applyNumberFormat="1" applyFont="1" applyBorder="1" applyAlignment="1">
      <alignment horizontal="left" vertical="center" wrapText="1"/>
    </xf>
    <xf numFmtId="49" fontId="34" fillId="0" borderId="78" xfId="0" applyNumberFormat="1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164" fontId="0" fillId="0" borderId="79" xfId="29" applyFont="1" applyBorder="1" applyAlignment="1">
      <alignment horizontal="center" vertical="center"/>
    </xf>
    <xf numFmtId="0" fontId="34" fillId="13" borderId="18" xfId="0" applyFont="1" applyFill="1" applyBorder="1"/>
    <xf numFmtId="0" fontId="34" fillId="13" borderId="19" xfId="0" applyFont="1" applyFill="1" applyBorder="1"/>
    <xf numFmtId="0" fontId="0" fillId="13" borderId="20" xfId="0" applyFill="1" applyBorder="1"/>
    <xf numFmtId="164" fontId="0" fillId="13" borderId="18" xfId="29" applyFont="1" applyFill="1" applyBorder="1" applyAlignment="1">
      <alignment horizontal="center" vertical="center"/>
    </xf>
    <xf numFmtId="164" fontId="0" fillId="13" borderId="31" xfId="29" applyFont="1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164" fontId="34" fillId="13" borderId="80" xfId="29" applyFont="1" applyFill="1" applyBorder="1" applyAlignment="1">
      <alignment horizontal="center" vertical="center"/>
    </xf>
    <xf numFmtId="0" fontId="99" fillId="0" borderId="0" xfId="0" applyFont="1" applyBorder="1" applyAlignment="1">
      <alignment horizontal="left" vertical="center" wrapText="1"/>
    </xf>
    <xf numFmtId="0" fontId="99" fillId="0" borderId="29" xfId="0" applyFont="1" applyBorder="1" applyAlignment="1">
      <alignment horizontal="left" vertical="center" wrapText="1"/>
    </xf>
    <xf numFmtId="0" fontId="100" fillId="0" borderId="33" xfId="0" applyFont="1" applyBorder="1" applyAlignment="1">
      <alignment horizontal="left" vertical="center" wrapText="1"/>
    </xf>
    <xf numFmtId="0" fontId="100" fillId="0" borderId="37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9" fontId="34" fillId="0" borderId="38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4" fillId="0" borderId="43" xfId="0" applyNumberFormat="1" applyFont="1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164" fontId="0" fillId="0" borderId="82" xfId="29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left" vertical="center" wrapText="1"/>
    </xf>
    <xf numFmtId="49" fontId="34" fillId="0" borderId="51" xfId="0" applyNumberFormat="1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164" fontId="0" fillId="0" borderId="84" xfId="29" applyFont="1" applyBorder="1" applyAlignment="1">
      <alignment horizontal="center" vertical="center"/>
    </xf>
    <xf numFmtId="0" fontId="100" fillId="0" borderId="44" xfId="0" applyFont="1" applyBorder="1" applyAlignment="1">
      <alignment horizontal="left" vertical="center" wrapText="1"/>
    </xf>
    <xf numFmtId="0" fontId="100" fillId="0" borderId="32" xfId="0" applyFont="1" applyBorder="1" applyAlignment="1">
      <alignment horizontal="left" vertical="center" wrapText="1"/>
    </xf>
    <xf numFmtId="164" fontId="0" fillId="0" borderId="32" xfId="29" applyFont="1" applyBorder="1" applyAlignment="1">
      <alignment horizontal="center"/>
    </xf>
    <xf numFmtId="49" fontId="34" fillId="0" borderId="13" xfId="0" applyNumberFormat="1" applyFont="1" applyBorder="1" applyAlignment="1">
      <alignment horizontal="left" vertical="center" wrapText="1"/>
    </xf>
    <xf numFmtId="49" fontId="34" fillId="0" borderId="14" xfId="0" applyNumberFormat="1" applyFont="1" applyBorder="1" applyAlignment="1">
      <alignment horizontal="left" vertical="center" wrapText="1"/>
    </xf>
    <xf numFmtId="49" fontId="34" fillId="0" borderId="15" xfId="0" applyNumberFormat="1" applyFont="1" applyBorder="1" applyAlignment="1">
      <alignment horizontal="left" vertical="center" wrapText="1"/>
    </xf>
    <xf numFmtId="0" fontId="64" fillId="0" borderId="16" xfId="23" applyFont="1" applyBorder="1" applyAlignment="1">
      <alignment vertical="center"/>
      <protection/>
    </xf>
    <xf numFmtId="0" fontId="103" fillId="0" borderId="12" xfId="23" applyFont="1" applyBorder="1" applyAlignment="1">
      <alignment vertical="center"/>
      <protection/>
    </xf>
    <xf numFmtId="0" fontId="104" fillId="0" borderId="0" xfId="23" applyFont="1" applyAlignment="1">
      <alignment horizontal="center" vertical="center" wrapText="1"/>
      <protection/>
    </xf>
    <xf numFmtId="0" fontId="105" fillId="0" borderId="0" xfId="23" applyFont="1" applyBorder="1" applyAlignment="1">
      <alignment horizontal="center" vertical="center"/>
      <protection/>
    </xf>
    <xf numFmtId="3" fontId="105" fillId="0" borderId="0" xfId="29" applyNumberFormat="1" applyFont="1" applyBorder="1" applyAlignment="1">
      <alignment horizontal="center" vertical="center"/>
    </xf>
    <xf numFmtId="0" fontId="105" fillId="0" borderId="0" xfId="23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vertical="center"/>
      <protection/>
    </xf>
    <xf numFmtId="0" fontId="102" fillId="0" borderId="0" xfId="23" applyFont="1" applyFill="1" applyBorder="1" applyAlignment="1">
      <alignment horizontal="right" vertical="center"/>
      <protection/>
    </xf>
    <xf numFmtId="4" fontId="105" fillId="0" borderId="17" xfId="29" applyNumberFormat="1" applyFont="1" applyBorder="1" applyAlignment="1">
      <alignment horizontal="center" vertical="center"/>
    </xf>
    <xf numFmtId="0" fontId="105" fillId="0" borderId="0" xfId="23" applyFont="1" applyAlignment="1">
      <alignment vertical="center"/>
      <protection/>
    </xf>
    <xf numFmtId="0" fontId="106" fillId="0" borderId="0" xfId="23" applyFont="1" applyBorder="1" applyAlignment="1">
      <alignment vertical="center" wrapText="1"/>
      <protection/>
    </xf>
    <xf numFmtId="0" fontId="64" fillId="0" borderId="0" xfId="23" applyFont="1" applyBorder="1" applyAlignment="1">
      <alignment horizontal="right" wrapText="1"/>
      <protection/>
    </xf>
    <xf numFmtId="0" fontId="105" fillId="0" borderId="12" xfId="23" applyFont="1" applyBorder="1" applyAlignment="1">
      <alignment horizontal="center" vertical="center"/>
      <protection/>
    </xf>
    <xf numFmtId="0" fontId="105" fillId="0" borderId="0" xfId="23" applyFont="1" applyBorder="1" applyAlignment="1">
      <alignment vertical="center"/>
      <protection/>
    </xf>
    <xf numFmtId="0" fontId="65" fillId="0" borderId="44" xfId="23" applyFont="1" applyBorder="1" applyAlignment="1">
      <alignment vertical="center"/>
      <protection/>
    </xf>
    <xf numFmtId="0" fontId="107" fillId="0" borderId="29" xfId="23" applyFont="1" applyBorder="1" applyAlignment="1">
      <alignment vertical="center"/>
      <protection/>
    </xf>
    <xf numFmtId="0" fontId="104" fillId="0" borderId="29" xfId="23" applyFont="1" applyBorder="1" applyAlignment="1">
      <alignment horizontal="center" vertical="center" wrapText="1"/>
      <protection/>
    </xf>
    <xf numFmtId="0" fontId="105" fillId="0" borderId="29" xfId="23" applyFont="1" applyBorder="1" applyAlignment="1">
      <alignment horizontal="center" vertical="center"/>
      <protection/>
    </xf>
    <xf numFmtId="3" fontId="105" fillId="0" borderId="29" xfId="29" applyNumberFormat="1" applyFont="1" applyBorder="1" applyAlignment="1">
      <alignment horizontal="center" vertical="center"/>
    </xf>
    <xf numFmtId="0" fontId="105" fillId="0" borderId="29" xfId="23" applyFont="1" applyBorder="1" applyAlignment="1">
      <alignment horizontal="center" vertical="center" wrapText="1"/>
      <protection/>
    </xf>
    <xf numFmtId="0" fontId="19" fillId="0" borderId="29" xfId="23" applyFont="1" applyBorder="1" applyAlignment="1">
      <alignment vertical="center"/>
      <protection/>
    </xf>
    <xf numFmtId="0" fontId="102" fillId="0" borderId="29" xfId="23" applyFont="1" applyFill="1" applyBorder="1" applyAlignment="1">
      <alignment horizontal="right" vertical="center"/>
      <protection/>
    </xf>
    <xf numFmtId="4" fontId="105" fillId="0" borderId="32" xfId="29" applyNumberFormat="1" applyFont="1" applyBorder="1" applyAlignment="1">
      <alignment horizontal="center" vertical="center"/>
    </xf>
    <xf numFmtId="0" fontId="106" fillId="0" borderId="21" xfId="23" applyFont="1" applyBorder="1" applyAlignment="1">
      <alignment horizontal="center" vertical="center" wrapText="1"/>
      <protection/>
    </xf>
    <xf numFmtId="3" fontId="67" fillId="0" borderId="22" xfId="29" applyNumberFormat="1" applyFont="1" applyBorder="1" applyAlignment="1">
      <alignment horizontal="center" vertical="center" wrapText="1"/>
    </xf>
    <xf numFmtId="0" fontId="72" fillId="0" borderId="23" xfId="23" applyFont="1" applyBorder="1" applyAlignment="1">
      <alignment horizontal="center" vertical="center" wrapText="1"/>
      <protection/>
    </xf>
    <xf numFmtId="0" fontId="106" fillId="0" borderId="27" xfId="23" applyFont="1" applyBorder="1" applyAlignment="1">
      <alignment horizontal="center" vertical="center" wrapText="1"/>
      <protection/>
    </xf>
    <xf numFmtId="3" fontId="67" fillId="0" borderId="28" xfId="29" applyNumberFormat="1" applyFont="1" applyBorder="1" applyAlignment="1">
      <alignment horizontal="center" vertical="center" wrapText="1"/>
    </xf>
    <xf numFmtId="0" fontId="72" fillId="0" borderId="49" xfId="23" applyFont="1" applyBorder="1" applyAlignment="1">
      <alignment horizontal="center" vertical="center" wrapText="1"/>
      <protection/>
    </xf>
    <xf numFmtId="0" fontId="108" fillId="0" borderId="19" xfId="23" applyFont="1" applyBorder="1" applyAlignment="1">
      <alignment horizontal="center" vertical="center" wrapText="1"/>
      <protection/>
    </xf>
    <xf numFmtId="0" fontId="108" fillId="0" borderId="18" xfId="23" applyFont="1" applyBorder="1" applyAlignment="1">
      <alignment horizontal="center" vertical="center" wrapText="1"/>
      <protection/>
    </xf>
    <xf numFmtId="0" fontId="108" fillId="0" borderId="31" xfId="23" applyFont="1" applyBorder="1" applyAlignment="1">
      <alignment horizontal="center" vertical="center" wrapText="1"/>
      <protection/>
    </xf>
    <xf numFmtId="0" fontId="108" fillId="0" borderId="20" xfId="23" applyFont="1" applyBorder="1" applyAlignment="1">
      <alignment horizontal="center" vertical="center" wrapText="1"/>
      <protection/>
    </xf>
    <xf numFmtId="0" fontId="108" fillId="0" borderId="20" xfId="23" applyFont="1" applyFill="1" applyBorder="1" applyAlignment="1">
      <alignment horizontal="center" vertical="center" wrapText="1"/>
      <protection/>
    </xf>
    <xf numFmtId="0" fontId="67" fillId="0" borderId="20" xfId="23" applyFont="1" applyFill="1" applyBorder="1" applyAlignment="1">
      <alignment horizontal="right" vertical="center" wrapText="1"/>
      <protection/>
    </xf>
    <xf numFmtId="0" fontId="109" fillId="13" borderId="18" xfId="30" applyFont="1" applyFill="1" applyBorder="1" applyAlignment="1">
      <alignment horizontal="left" vertical="center" wrapText="1"/>
    </xf>
    <xf numFmtId="0" fontId="109" fillId="13" borderId="20" xfId="30" applyFont="1" applyFill="1" applyBorder="1" applyAlignment="1">
      <alignment horizontal="left" vertical="center" wrapText="1"/>
    </xf>
    <xf numFmtId="0" fontId="0" fillId="13" borderId="85" xfId="30" applyFont="1" applyFill="1" applyBorder="1" applyAlignment="1">
      <alignment wrapText="1"/>
    </xf>
    <xf numFmtId="0" fontId="0" fillId="13" borderId="1" xfId="30" applyFont="1" applyFill="1"/>
    <xf numFmtId="0" fontId="110" fillId="13" borderId="1" xfId="30" applyFont="1" applyFill="1"/>
    <xf numFmtId="0" fontId="0" fillId="13" borderId="1" xfId="30" applyFont="1" applyFill="1" applyAlignment="1">
      <alignment horizontal="right"/>
    </xf>
    <xf numFmtId="0" fontId="0" fillId="13" borderId="1" xfId="30" applyFont="1" applyFill="1" applyAlignment="1">
      <alignment horizontal="center"/>
    </xf>
    <xf numFmtId="0" fontId="53" fillId="0" borderId="0" xfId="25" applyBorder="1">
      <alignment/>
      <protection/>
    </xf>
    <xf numFmtId="0" fontId="41" fillId="11" borderId="33" xfId="23" applyFont="1" applyFill="1" applyBorder="1" applyAlignment="1">
      <alignment horizontal="center" vertical="center" wrapText="1"/>
      <protection/>
    </xf>
    <xf numFmtId="0" fontId="111" fillId="11" borderId="33" xfId="23" applyFont="1" applyFill="1" applyBorder="1" applyAlignment="1">
      <alignment horizontal="left" vertical="center" wrapText="1"/>
      <protection/>
    </xf>
    <xf numFmtId="0" fontId="1" fillId="11" borderId="36" xfId="23" applyFont="1" applyFill="1" applyBorder="1" applyAlignment="1">
      <alignment horizontal="center" vertical="center" wrapText="1"/>
      <protection/>
    </xf>
    <xf numFmtId="0" fontId="1" fillId="11" borderId="33" xfId="23" applyFont="1" applyFill="1" applyBorder="1" applyAlignment="1">
      <alignment horizontal="center" vertical="center" wrapText="1"/>
      <protection/>
    </xf>
    <xf numFmtId="3" fontId="1" fillId="11" borderId="36" xfId="29" applyNumberFormat="1" applyFont="1" applyFill="1" applyBorder="1" applyAlignment="1">
      <alignment horizontal="center" vertical="center" wrapText="1"/>
    </xf>
    <xf numFmtId="0" fontId="1" fillId="11" borderId="37" xfId="23" applyFont="1" applyFill="1" applyBorder="1" applyAlignment="1">
      <alignment horizontal="center" vertical="center" wrapText="1"/>
      <protection/>
    </xf>
    <xf numFmtId="0" fontId="25" fillId="11" borderId="12" xfId="23" applyFont="1" applyFill="1" applyBorder="1" applyAlignment="1">
      <alignment vertical="center" wrapText="1"/>
      <protection/>
    </xf>
    <xf numFmtId="0" fontId="25" fillId="11" borderId="33" xfId="23" applyFont="1" applyFill="1" applyBorder="1" applyAlignment="1">
      <alignment vertical="center" wrapText="1"/>
      <protection/>
    </xf>
    <xf numFmtId="0" fontId="25" fillId="11" borderId="36" xfId="23" applyFont="1" applyFill="1" applyBorder="1" applyAlignment="1">
      <alignment vertical="center" wrapText="1"/>
      <protection/>
    </xf>
    <xf numFmtId="0" fontId="25" fillId="11" borderId="37" xfId="23" applyFont="1" applyFill="1" applyBorder="1" applyAlignment="1">
      <alignment vertical="center" wrapText="1"/>
      <protection/>
    </xf>
    <xf numFmtId="0" fontId="57" fillId="11" borderId="37" xfId="23" applyFont="1" applyFill="1" applyBorder="1" applyAlignment="1">
      <alignment horizontal="right" vertical="center" wrapText="1"/>
      <protection/>
    </xf>
    <xf numFmtId="164" fontId="57" fillId="11" borderId="37" xfId="29" applyFont="1" applyFill="1" applyBorder="1" applyAlignment="1">
      <alignment horizontal="center" vertical="center"/>
    </xf>
    <xf numFmtId="0" fontId="41" fillId="11" borderId="0" xfId="23" applyFont="1" applyFill="1" applyAlignment="1">
      <alignment vertical="center"/>
      <protection/>
    </xf>
    <xf numFmtId="0" fontId="41" fillId="11" borderId="38" xfId="23" applyFont="1" applyFill="1" applyBorder="1" applyAlignment="1">
      <alignment horizontal="center" vertical="center" wrapText="1"/>
      <protection/>
    </xf>
    <xf numFmtId="0" fontId="112" fillId="11" borderId="38" xfId="23" applyFont="1" applyFill="1" applyBorder="1" applyAlignment="1">
      <alignment horizontal="left" vertical="center" wrapText="1"/>
      <protection/>
    </xf>
    <xf numFmtId="0" fontId="1" fillId="11" borderId="39" xfId="23" applyFont="1" applyFill="1" applyBorder="1" applyAlignment="1">
      <alignment horizontal="center" vertical="center" wrapText="1"/>
      <protection/>
    </xf>
    <xf numFmtId="0" fontId="1" fillId="11" borderId="38" xfId="23" applyFont="1" applyFill="1" applyBorder="1" applyAlignment="1">
      <alignment horizontal="center" vertical="center" wrapText="1"/>
      <protection/>
    </xf>
    <xf numFmtId="3" fontId="1" fillId="11" borderId="39" xfId="29" applyNumberFormat="1" applyFont="1" applyFill="1" applyBorder="1" applyAlignment="1">
      <alignment horizontal="center" vertical="center" wrapText="1"/>
    </xf>
    <xf numFmtId="0" fontId="1" fillId="11" borderId="43" xfId="23" applyFont="1" applyFill="1" applyBorder="1" applyAlignment="1">
      <alignment horizontal="center" vertical="center" wrapText="1"/>
      <protection/>
    </xf>
    <xf numFmtId="166" fontId="25" fillId="11" borderId="38" xfId="31" applyNumberFormat="1" applyFont="1" applyFill="1" applyBorder="1" applyAlignment="1">
      <alignment vertical="center" wrapText="1"/>
    </xf>
    <xf numFmtId="166" fontId="25" fillId="11" borderId="10" xfId="31" applyNumberFormat="1" applyFont="1" applyFill="1" applyBorder="1" applyAlignment="1">
      <alignment vertical="center" wrapText="1"/>
    </xf>
    <xf numFmtId="166" fontId="25" fillId="11" borderId="43" xfId="31" applyNumberFormat="1" applyFont="1" applyFill="1" applyBorder="1" applyAlignment="1">
      <alignment vertical="center" wrapText="1"/>
    </xf>
    <xf numFmtId="0" fontId="25" fillId="11" borderId="38" xfId="23" applyFont="1" applyFill="1" applyBorder="1" applyAlignment="1">
      <alignment vertical="center" wrapText="1"/>
      <protection/>
    </xf>
    <xf numFmtId="0" fontId="25" fillId="11" borderId="39" xfId="23" applyFont="1" applyFill="1" applyBorder="1" applyAlignment="1">
      <alignment vertical="center" wrapText="1"/>
      <protection/>
    </xf>
    <xf numFmtId="0" fontId="25" fillId="11" borderId="43" xfId="23" applyFont="1" applyFill="1" applyBorder="1" applyAlignment="1">
      <alignment vertical="center" wrapText="1"/>
      <protection/>
    </xf>
    <xf numFmtId="166" fontId="113" fillId="11" borderId="43" xfId="23" applyNumberFormat="1" applyFont="1" applyFill="1" applyBorder="1" applyAlignment="1">
      <alignment horizontal="right" vertical="center" wrapText="1"/>
      <protection/>
    </xf>
    <xf numFmtId="164" fontId="114" fillId="11" borderId="43" xfId="29" applyFont="1" applyFill="1" applyBorder="1" applyAlignment="1">
      <alignment horizontal="center" vertical="center"/>
    </xf>
    <xf numFmtId="0" fontId="25" fillId="11" borderId="10" xfId="23" applyFont="1" applyFill="1" applyBorder="1" applyAlignment="1">
      <alignment vertical="center" wrapText="1"/>
      <protection/>
    </xf>
    <xf numFmtId="166" fontId="25" fillId="11" borderId="38" xfId="31" applyNumberFormat="1" applyFont="1" applyFill="1" applyBorder="1" applyAlignment="1">
      <alignment horizontal="left" vertical="center" wrapText="1"/>
    </xf>
    <xf numFmtId="166" fontId="25" fillId="11" borderId="10" xfId="31" applyNumberFormat="1" applyFont="1" applyFill="1" applyBorder="1" applyAlignment="1">
      <alignment horizontal="left" vertical="center" wrapText="1"/>
    </xf>
    <xf numFmtId="166" fontId="25" fillId="11" borderId="43" xfId="31" applyNumberFormat="1" applyFont="1" applyFill="1" applyBorder="1" applyAlignment="1">
      <alignment horizontal="left" vertical="center" wrapText="1"/>
    </xf>
    <xf numFmtId="0" fontId="115" fillId="11" borderId="38" xfId="23" applyFont="1" applyFill="1" applyBorder="1" applyAlignment="1">
      <alignment vertical="center" wrapText="1"/>
      <protection/>
    </xf>
    <xf numFmtId="0" fontId="116" fillId="11" borderId="39" xfId="23" applyFont="1" applyFill="1" applyBorder="1" applyAlignment="1">
      <alignment horizontal="center" vertical="center" wrapText="1"/>
      <protection/>
    </xf>
    <xf numFmtId="0" fontId="117" fillId="11" borderId="38" xfId="23" applyFont="1" applyFill="1" applyBorder="1" applyAlignment="1">
      <alignment horizontal="center" vertical="center" wrapText="1"/>
      <protection/>
    </xf>
    <xf numFmtId="3" fontId="118" fillId="11" borderId="39" xfId="29" applyNumberFormat="1" applyFont="1" applyFill="1" applyBorder="1" applyAlignment="1">
      <alignment horizontal="center" vertical="center" wrapText="1"/>
    </xf>
    <xf numFmtId="0" fontId="118" fillId="11" borderId="43" xfId="23" applyFont="1" applyFill="1" applyBorder="1" applyAlignment="1">
      <alignment horizontal="center" vertical="center" wrapText="1"/>
      <protection/>
    </xf>
    <xf numFmtId="0" fontId="19" fillId="11" borderId="10" xfId="23" applyFont="1" applyFill="1" applyBorder="1" applyAlignment="1">
      <alignment vertical="center" wrapText="1"/>
      <protection/>
    </xf>
    <xf numFmtId="0" fontId="19" fillId="11" borderId="38" xfId="23" applyFont="1" applyFill="1" applyBorder="1" applyAlignment="1">
      <alignment vertical="center" wrapText="1"/>
      <protection/>
    </xf>
    <xf numFmtId="0" fontId="19" fillId="11" borderId="39" xfId="23" applyFont="1" applyFill="1" applyBorder="1" applyAlignment="1">
      <alignment vertical="center" wrapText="1"/>
      <protection/>
    </xf>
    <xf numFmtId="0" fontId="19" fillId="11" borderId="43" xfId="23" applyFont="1" applyFill="1" applyBorder="1" applyAlignment="1">
      <alignment vertical="center" wrapText="1"/>
      <protection/>
    </xf>
    <xf numFmtId="3" fontId="119" fillId="11" borderId="43" xfId="23" applyNumberFormat="1" applyFont="1" applyFill="1" applyBorder="1" applyAlignment="1">
      <alignment horizontal="right" vertical="center" wrapText="1"/>
      <protection/>
    </xf>
    <xf numFmtId="0" fontId="115" fillId="0" borderId="38" xfId="23" applyFont="1" applyFill="1" applyBorder="1" applyAlignment="1">
      <alignment horizontal="left" vertical="center" wrapText="1"/>
      <protection/>
    </xf>
    <xf numFmtId="0" fontId="116" fillId="0" borderId="39" xfId="23" applyFont="1" applyFill="1" applyBorder="1" applyAlignment="1">
      <alignment horizontal="center" vertical="center" wrapText="1"/>
      <protection/>
    </xf>
    <xf numFmtId="0" fontId="118" fillId="0" borderId="38" xfId="23" applyFont="1" applyFill="1" applyBorder="1" applyAlignment="1">
      <alignment horizontal="center" vertical="center" wrapText="1"/>
      <protection/>
    </xf>
    <xf numFmtId="3" fontId="118" fillId="0" borderId="39" xfId="29" applyNumberFormat="1" applyFont="1" applyFill="1" applyBorder="1" applyAlignment="1">
      <alignment horizontal="center" vertical="center" wrapText="1"/>
    </xf>
    <xf numFmtId="0" fontId="118" fillId="0" borderId="43" xfId="23" applyFont="1" applyFill="1" applyBorder="1" applyAlignment="1">
      <alignment horizontal="center" vertical="center" wrapText="1"/>
      <protection/>
    </xf>
    <xf numFmtId="0" fontId="19" fillId="0" borderId="10" xfId="23" applyFont="1" applyFill="1" applyBorder="1" applyAlignment="1">
      <alignment vertical="center" wrapText="1"/>
      <protection/>
    </xf>
    <xf numFmtId="0" fontId="19" fillId="0" borderId="38" xfId="23" applyFont="1" applyFill="1" applyBorder="1" applyAlignment="1">
      <alignment vertical="center" wrapText="1"/>
      <protection/>
    </xf>
    <xf numFmtId="0" fontId="19" fillId="0" borderId="39" xfId="23" applyFont="1" applyFill="1" applyBorder="1" applyAlignment="1">
      <alignment vertical="center" wrapText="1"/>
      <protection/>
    </xf>
    <xf numFmtId="0" fontId="19" fillId="0" borderId="43" xfId="23" applyFont="1" applyFill="1" applyBorder="1" applyAlignment="1">
      <alignment vertical="center" wrapText="1"/>
      <protection/>
    </xf>
    <xf numFmtId="3" fontId="119" fillId="0" borderId="43" xfId="23" applyNumberFormat="1" applyFont="1" applyFill="1" applyBorder="1" applyAlignment="1">
      <alignment horizontal="right" vertical="center" wrapText="1"/>
      <protection/>
    </xf>
    <xf numFmtId="0" fontId="66" fillId="11" borderId="45" xfId="23" applyFont="1" applyFill="1" applyBorder="1" applyAlignment="1">
      <alignment vertical="center" wrapText="1"/>
      <protection/>
    </xf>
    <xf numFmtId="0" fontId="115" fillId="11" borderId="45" xfId="23" applyFont="1" applyFill="1" applyBorder="1" applyAlignment="1">
      <alignment vertical="center" wrapText="1"/>
      <protection/>
    </xf>
    <xf numFmtId="0" fontId="120" fillId="11" borderId="46" xfId="23" applyFont="1" applyFill="1" applyBorder="1" applyAlignment="1">
      <alignment horizontal="center" vertical="center" wrapText="1"/>
      <protection/>
    </xf>
    <xf numFmtId="0" fontId="117" fillId="11" borderId="45" xfId="23" applyFont="1" applyFill="1" applyBorder="1" applyAlignment="1">
      <alignment horizontal="center" vertical="center" wrapText="1"/>
      <protection/>
    </xf>
    <xf numFmtId="3" fontId="118" fillId="11" borderId="46" xfId="29" applyNumberFormat="1" applyFont="1" applyFill="1" applyBorder="1" applyAlignment="1">
      <alignment horizontal="center" vertical="center" wrapText="1"/>
    </xf>
    <xf numFmtId="0" fontId="118" fillId="11" borderId="47" xfId="23" applyFont="1" applyFill="1" applyBorder="1" applyAlignment="1">
      <alignment horizontal="center" vertical="center" wrapText="1"/>
      <protection/>
    </xf>
    <xf numFmtId="0" fontId="19" fillId="11" borderId="4" xfId="23" applyFont="1" applyFill="1" applyBorder="1" applyAlignment="1">
      <alignment vertical="center" wrapText="1"/>
      <protection/>
    </xf>
    <xf numFmtId="0" fontId="19" fillId="11" borderId="45" xfId="23" applyFont="1" applyFill="1" applyBorder="1" applyAlignment="1">
      <alignment vertical="center" wrapText="1"/>
      <protection/>
    </xf>
    <xf numFmtId="3" fontId="19" fillId="11" borderId="45" xfId="23" applyNumberFormat="1" applyFont="1" applyFill="1" applyBorder="1" applyAlignment="1">
      <alignment vertical="center" wrapText="1"/>
      <protection/>
    </xf>
    <xf numFmtId="0" fontId="19" fillId="11" borderId="46" xfId="23" applyFont="1" applyFill="1" applyBorder="1" applyAlignment="1">
      <alignment vertical="center" wrapText="1"/>
      <protection/>
    </xf>
    <xf numFmtId="0" fontId="19" fillId="11" borderId="47" xfId="23" applyFont="1" applyFill="1" applyBorder="1" applyAlignment="1">
      <alignment vertical="center" wrapText="1"/>
      <protection/>
    </xf>
    <xf numFmtId="3" fontId="119" fillId="11" borderId="47" xfId="23" applyNumberFormat="1" applyFont="1" applyFill="1" applyBorder="1" applyAlignment="1">
      <alignment horizontal="right" vertical="center" wrapText="1"/>
      <protection/>
    </xf>
    <xf numFmtId="164" fontId="114" fillId="11" borderId="47" xfId="29" applyFont="1" applyFill="1" applyBorder="1" applyAlignment="1">
      <alignment horizontal="center" vertical="center"/>
    </xf>
    <xf numFmtId="0" fontId="121" fillId="6" borderId="18" xfId="30" applyFont="1" applyFill="1" applyBorder="1" applyAlignment="1">
      <alignment horizontal="left" vertical="center" wrapText="1"/>
    </xf>
    <xf numFmtId="0" fontId="121" fillId="6" borderId="20" xfId="30" applyFont="1" applyFill="1" applyBorder="1" applyAlignment="1">
      <alignment horizontal="left" vertical="center" wrapText="1"/>
    </xf>
    <xf numFmtId="0" fontId="116" fillId="6" borderId="86" xfId="30" applyFont="1" applyFill="1" applyBorder="1" applyAlignment="1">
      <alignment horizontal="center" vertical="center" wrapText="1"/>
    </xf>
    <xf numFmtId="0" fontId="118" fillId="6" borderId="87" xfId="30" applyFont="1" applyFill="1" applyBorder="1" applyAlignment="1">
      <alignment horizontal="center" vertical="center" wrapText="1"/>
    </xf>
    <xf numFmtId="3" fontId="118" fillId="6" borderId="87" xfId="30" applyNumberFormat="1" applyFont="1" applyFill="1" applyBorder="1" applyAlignment="1">
      <alignment horizontal="center" vertical="center" wrapText="1"/>
    </xf>
    <xf numFmtId="0" fontId="19" fillId="6" borderId="87" xfId="30" applyFont="1" applyFill="1" applyBorder="1" applyAlignment="1">
      <alignment vertical="center" wrapText="1"/>
    </xf>
    <xf numFmtId="0" fontId="122" fillId="6" borderId="87" xfId="30" applyFont="1" applyFill="1" applyBorder="1" applyAlignment="1">
      <alignment horizontal="right" vertical="center" wrapText="1"/>
    </xf>
    <xf numFmtId="164" fontId="57" fillId="6" borderId="88" xfId="30" applyNumberFormat="1" applyFont="1" applyFill="1" applyBorder="1" applyAlignment="1">
      <alignment horizontal="center" vertical="center"/>
    </xf>
    <xf numFmtId="0" fontId="84" fillId="0" borderId="33" xfId="23" applyFont="1" applyFill="1" applyBorder="1" applyAlignment="1">
      <alignment horizontal="center" vertical="center" wrapText="1"/>
      <protection/>
    </xf>
    <xf numFmtId="0" fontId="123" fillId="0" borderId="33" xfId="23" applyFont="1" applyFill="1" applyBorder="1" applyAlignment="1">
      <alignment horizontal="left" vertical="center" wrapText="1"/>
      <protection/>
    </xf>
    <xf numFmtId="0" fontId="118" fillId="0" borderId="50" xfId="23" applyFont="1" applyFill="1" applyBorder="1" applyAlignment="1">
      <alignment vertical="center" wrapText="1"/>
      <protection/>
    </xf>
    <xf numFmtId="0" fontId="118" fillId="0" borderId="33" xfId="23" applyFont="1" applyFill="1" applyBorder="1" applyAlignment="1">
      <alignment horizontal="center" vertical="center" wrapText="1"/>
      <protection/>
    </xf>
    <xf numFmtId="3" fontId="118" fillId="0" borderId="36" xfId="29" applyNumberFormat="1" applyFont="1" applyFill="1" applyBorder="1" applyAlignment="1">
      <alignment horizontal="center" vertical="center" wrapText="1"/>
    </xf>
    <xf numFmtId="0" fontId="118" fillId="0" borderId="37" xfId="23" applyFont="1" applyFill="1" applyBorder="1" applyAlignment="1">
      <alignment horizontal="center" vertical="center" wrapText="1"/>
      <protection/>
    </xf>
    <xf numFmtId="0" fontId="19" fillId="0" borderId="12" xfId="23" applyFont="1" applyFill="1" applyBorder="1" applyAlignment="1">
      <alignment vertical="center" wrapText="1"/>
      <protection/>
    </xf>
    <xf numFmtId="0" fontId="19" fillId="0" borderId="33" xfId="23" applyFont="1" applyFill="1" applyBorder="1" applyAlignment="1">
      <alignment vertical="center" wrapText="1"/>
      <protection/>
    </xf>
    <xf numFmtId="0" fontId="19" fillId="0" borderId="36" xfId="23" applyFont="1" applyFill="1" applyBorder="1" applyAlignment="1">
      <alignment vertical="center" wrapText="1"/>
      <protection/>
    </xf>
    <xf numFmtId="0" fontId="19" fillId="0" borderId="37" xfId="23" applyFont="1" applyFill="1" applyBorder="1" applyAlignment="1">
      <alignment vertical="center" wrapText="1"/>
      <protection/>
    </xf>
    <xf numFmtId="0" fontId="119" fillId="0" borderId="37" xfId="23" applyFont="1" applyFill="1" applyBorder="1" applyAlignment="1">
      <alignment horizontal="right" vertical="center" wrapText="1"/>
      <protection/>
    </xf>
    <xf numFmtId="164" fontId="114" fillId="11" borderId="37" xfId="29" applyFont="1" applyFill="1" applyBorder="1" applyAlignment="1">
      <alignment horizontal="center" vertical="center"/>
    </xf>
    <xf numFmtId="0" fontId="123" fillId="11" borderId="38" xfId="23" applyFont="1" applyFill="1" applyBorder="1" applyAlignment="1">
      <alignment vertical="center" wrapText="1"/>
      <protection/>
    </xf>
    <xf numFmtId="0" fontId="1" fillId="0" borderId="39" xfId="23" applyFont="1" applyFill="1" applyBorder="1" applyAlignment="1">
      <alignment horizontal="center" vertical="center" wrapText="1"/>
      <protection/>
    </xf>
    <xf numFmtId="0" fontId="125" fillId="11" borderId="38" xfId="32" applyFont="1" applyFill="1" applyBorder="1" applyAlignment="1">
      <alignment horizontal="center" vertical="center" wrapText="1"/>
    </xf>
    <xf numFmtId="166" fontId="19" fillId="11" borderId="38" xfId="31" applyNumberFormat="1" applyFont="1" applyFill="1" applyBorder="1" applyAlignment="1">
      <alignment vertical="center" wrapText="1"/>
    </xf>
    <xf numFmtId="164" fontId="126" fillId="11" borderId="43" xfId="31" applyFont="1" applyFill="1" applyBorder="1" applyAlignment="1">
      <alignment horizontal="right" vertical="center" wrapText="1"/>
    </xf>
    <xf numFmtId="0" fontId="123" fillId="0" borderId="38" xfId="23" applyFont="1" applyFill="1" applyBorder="1" applyAlignment="1">
      <alignment horizontal="left" vertical="center" wrapText="1"/>
      <protection/>
    </xf>
    <xf numFmtId="166" fontId="74" fillId="0" borderId="38" xfId="31" applyNumberFormat="1" applyFont="1" applyFill="1" applyBorder="1" applyAlignment="1">
      <alignment horizontal="left" vertical="center" wrapText="1"/>
    </xf>
    <xf numFmtId="166" fontId="119" fillId="0" borderId="43" xfId="31" applyNumberFormat="1" applyFont="1" applyFill="1" applyBorder="1" applyAlignment="1">
      <alignment horizontal="right" vertical="center" wrapText="1"/>
    </xf>
    <xf numFmtId="166" fontId="19" fillId="0" borderId="38" xfId="31" applyNumberFormat="1" applyFont="1" applyFill="1" applyBorder="1" applyAlignment="1">
      <alignment vertical="center" wrapText="1"/>
    </xf>
    <xf numFmtId="166" fontId="119" fillId="0" borderId="2" xfId="31" applyNumberFormat="1" applyFont="1" applyFill="1" applyBorder="1" applyAlignment="1">
      <alignment horizontal="right" vertical="center" wrapText="1"/>
    </xf>
    <xf numFmtId="166" fontId="19" fillId="0" borderId="39" xfId="31" applyNumberFormat="1" applyFont="1" applyFill="1" applyBorder="1" applyAlignment="1">
      <alignment vertical="center" wrapText="1"/>
    </xf>
    <xf numFmtId="166" fontId="119" fillId="0" borderId="10" xfId="31" applyNumberFormat="1" applyFont="1" applyFill="1" applyBorder="1" applyAlignment="1">
      <alignment horizontal="right" vertical="center" wrapText="1"/>
    </xf>
    <xf numFmtId="164" fontId="114" fillId="11" borderId="2" xfId="29" applyFont="1" applyFill="1" applyBorder="1" applyAlignment="1">
      <alignment horizontal="center" vertical="center"/>
    </xf>
    <xf numFmtId="0" fontId="88" fillId="11" borderId="9" xfId="23" applyFont="1" applyFill="1" applyBorder="1" applyAlignment="1">
      <alignment vertical="center" wrapText="1"/>
      <protection/>
    </xf>
    <xf numFmtId="0" fontId="123" fillId="11" borderId="75" xfId="23" applyFont="1" applyFill="1" applyBorder="1" applyAlignment="1">
      <alignment vertical="center" wrapText="1"/>
      <protection/>
    </xf>
    <xf numFmtId="0" fontId="1" fillId="0" borderId="43" xfId="23" applyFont="1" applyFill="1" applyBorder="1" applyAlignment="1">
      <alignment horizontal="center" vertical="center" wrapText="1"/>
      <protection/>
    </xf>
    <xf numFmtId="0" fontId="118" fillId="11" borderId="38" xfId="23" applyFont="1" applyFill="1" applyBorder="1" applyAlignment="1">
      <alignment horizontal="center" vertical="center" wrapText="1"/>
      <protection/>
    </xf>
    <xf numFmtId="3" fontId="118" fillId="11" borderId="39" xfId="23" applyNumberFormat="1" applyFont="1" applyFill="1" applyBorder="1" applyAlignment="1">
      <alignment horizontal="center" vertical="center" wrapText="1"/>
      <protection/>
    </xf>
    <xf numFmtId="166" fontId="19" fillId="11" borderId="10" xfId="31" applyNumberFormat="1" applyFont="1" applyFill="1" applyBorder="1" applyAlignment="1">
      <alignment vertical="center" wrapText="1"/>
    </xf>
    <xf numFmtId="166" fontId="119" fillId="11" borderId="43" xfId="23" applyNumberFormat="1" applyFont="1" applyFill="1" applyBorder="1" applyAlignment="1">
      <alignment horizontal="right" vertical="center" wrapText="1"/>
      <protection/>
    </xf>
    <xf numFmtId="166" fontId="19" fillId="11" borderId="43" xfId="31" applyNumberFormat="1" applyFont="1" applyFill="1" applyBorder="1" applyAlignment="1">
      <alignment vertical="center" wrapText="1"/>
    </xf>
    <xf numFmtId="166" fontId="119" fillId="11" borderId="43" xfId="31" applyNumberFormat="1" applyFont="1" applyFill="1" applyBorder="1" applyAlignment="1">
      <alignment horizontal="right" vertical="center" wrapText="1"/>
    </xf>
    <xf numFmtId="0" fontId="19" fillId="0" borderId="2" xfId="23" applyFont="1" applyFill="1" applyBorder="1" applyAlignment="1">
      <alignment vertical="center"/>
      <protection/>
    </xf>
    <xf numFmtId="166" fontId="19" fillId="0" borderId="10" xfId="31" applyNumberFormat="1" applyFont="1" applyFill="1" applyBorder="1" applyAlignment="1">
      <alignment vertical="center" wrapText="1"/>
    </xf>
    <xf numFmtId="0" fontId="119" fillId="0" borderId="43" xfId="23" applyFont="1" applyFill="1" applyBorder="1" applyAlignment="1">
      <alignment horizontal="right" vertical="center" wrapText="1"/>
      <protection/>
    </xf>
    <xf numFmtId="167" fontId="114" fillId="11" borderId="43" xfId="29" applyNumberFormat="1" applyFont="1" applyFill="1" applyBorder="1" applyAlignment="1">
      <alignment horizontal="center" vertical="center"/>
    </xf>
    <xf numFmtId="0" fontId="127" fillId="6" borderId="89" xfId="30" applyFont="1" applyFill="1" applyBorder="1" applyAlignment="1">
      <alignment horizontal="left" vertical="center" wrapText="1"/>
    </xf>
    <xf numFmtId="0" fontId="127" fillId="6" borderId="90" xfId="30" applyFont="1" applyFill="1" applyBorder="1" applyAlignment="1">
      <alignment horizontal="left" vertical="center" wrapText="1"/>
    </xf>
    <xf numFmtId="0" fontId="1" fillId="6" borderId="85" xfId="30" applyFont="1" applyFill="1" applyBorder="1" applyAlignment="1">
      <alignment horizontal="center" vertical="center" wrapText="1"/>
    </xf>
    <xf numFmtId="0" fontId="118" fillId="6" borderId="1" xfId="30" applyFont="1" applyFill="1" applyAlignment="1">
      <alignment horizontal="center" vertical="center" wrapText="1"/>
    </xf>
    <xf numFmtId="3" fontId="118" fillId="6" borderId="1" xfId="30" applyNumberFormat="1" applyFont="1" applyFill="1" applyAlignment="1">
      <alignment horizontal="center" vertical="center" wrapText="1"/>
    </xf>
    <xf numFmtId="0" fontId="19" fillId="6" borderId="1" xfId="30" applyFont="1" applyFill="1" applyAlignment="1">
      <alignment vertical="center" wrapText="1"/>
    </xf>
    <xf numFmtId="0" fontId="122" fillId="6" borderId="1" xfId="30" applyFont="1" applyFill="1" applyAlignment="1">
      <alignment horizontal="right" vertical="center" wrapText="1"/>
    </xf>
    <xf numFmtId="167" fontId="57" fillId="6" borderId="1" xfId="30" applyNumberFormat="1" applyFont="1" applyFill="1" applyAlignment="1">
      <alignment horizontal="center" vertical="center"/>
    </xf>
    <xf numFmtId="0" fontId="119" fillId="11" borderId="43" xfId="23" applyFont="1" applyFill="1" applyBorder="1" applyAlignment="1">
      <alignment horizontal="right" vertical="center" wrapText="1"/>
      <protection/>
    </xf>
    <xf numFmtId="0" fontId="128" fillId="0" borderId="38" xfId="23" applyFont="1" applyFill="1" applyBorder="1" applyAlignment="1">
      <alignment horizontal="left" vertical="center" wrapText="1"/>
      <protection/>
    </xf>
    <xf numFmtId="0" fontId="19" fillId="0" borderId="2" xfId="23" applyFont="1" applyFill="1" applyBorder="1" applyAlignment="1">
      <alignment vertical="center" wrapText="1"/>
      <protection/>
    </xf>
    <xf numFmtId="166" fontId="19" fillId="0" borderId="2" xfId="31" applyNumberFormat="1" applyFont="1" applyFill="1" applyBorder="1" applyAlignment="1">
      <alignment vertical="center" wrapText="1"/>
    </xf>
    <xf numFmtId="166" fontId="118" fillId="11" borderId="39" xfId="31" applyNumberFormat="1" applyFont="1" applyFill="1" applyBorder="1" applyAlignment="1">
      <alignment horizontal="center" vertical="center" wrapText="1"/>
    </xf>
    <xf numFmtId="166" fontId="74" fillId="11" borderId="39" xfId="31" applyNumberFormat="1" applyFont="1" applyFill="1" applyBorder="1" applyAlignment="1">
      <alignment vertical="center" wrapText="1"/>
    </xf>
    <xf numFmtId="166" fontId="129" fillId="11" borderId="43" xfId="29" applyNumberFormat="1" applyFont="1" applyFill="1" applyBorder="1" applyAlignment="1">
      <alignment horizontal="center" vertical="center"/>
    </xf>
    <xf numFmtId="0" fontId="130" fillId="11" borderId="38" xfId="23" applyFont="1" applyFill="1" applyBorder="1" applyAlignment="1">
      <alignment vertical="center" wrapText="1"/>
      <protection/>
    </xf>
    <xf numFmtId="166" fontId="131" fillId="11" borderId="39" xfId="31" applyNumberFormat="1" applyFont="1" applyFill="1" applyBorder="1" applyAlignment="1">
      <alignment horizontal="center" vertical="center" wrapText="1"/>
    </xf>
    <xf numFmtId="166" fontId="19" fillId="11" borderId="39" xfId="31" applyNumberFormat="1" applyFont="1" applyFill="1" applyBorder="1" applyAlignment="1">
      <alignment vertical="center" wrapText="1"/>
    </xf>
    <xf numFmtId="0" fontId="132" fillId="11" borderId="38" xfId="23" applyFont="1" applyFill="1" applyBorder="1" applyAlignment="1">
      <alignment vertical="center" wrapText="1"/>
      <protection/>
    </xf>
    <xf numFmtId="0" fontId="132" fillId="0" borderId="38" xfId="23" applyFont="1" applyFill="1" applyBorder="1" applyAlignment="1">
      <alignment horizontal="left" vertical="center" wrapText="1"/>
      <protection/>
    </xf>
    <xf numFmtId="0" fontId="130" fillId="0" borderId="38" xfId="23" applyFont="1" applyFill="1" applyBorder="1" applyAlignment="1">
      <alignment horizontal="left" vertical="center" wrapText="1"/>
      <protection/>
    </xf>
    <xf numFmtId="0" fontId="133" fillId="0" borderId="38" xfId="23" applyFont="1" applyFill="1" applyBorder="1" applyAlignment="1">
      <alignment horizontal="center" vertical="center" wrapText="1"/>
      <protection/>
    </xf>
    <xf numFmtId="0" fontId="134" fillId="0" borderId="39" xfId="23" applyFont="1" applyFill="1" applyBorder="1" applyAlignment="1">
      <alignment horizontal="center" vertical="center" wrapText="1"/>
      <protection/>
    </xf>
    <xf numFmtId="0" fontId="135" fillId="0" borderId="38" xfId="23" applyFont="1" applyFill="1" applyBorder="1" applyAlignment="1">
      <alignment horizontal="center" vertical="center" wrapText="1"/>
      <protection/>
    </xf>
    <xf numFmtId="3" fontId="135" fillId="0" borderId="39" xfId="29" applyNumberFormat="1" applyFont="1" applyFill="1" applyBorder="1" applyAlignment="1">
      <alignment horizontal="center" vertical="center" wrapText="1"/>
    </xf>
    <xf numFmtId="0" fontId="135" fillId="11" borderId="43" xfId="23" applyFont="1" applyFill="1" applyBorder="1" applyAlignment="1">
      <alignment horizontal="center" vertical="center" wrapText="1"/>
      <protection/>
    </xf>
    <xf numFmtId="0" fontId="105" fillId="0" borderId="0" xfId="23" applyFont="1" applyFill="1" applyAlignment="1">
      <alignment vertical="center"/>
      <protection/>
    </xf>
    <xf numFmtId="0" fontId="105" fillId="0" borderId="38" xfId="23" applyFont="1" applyFill="1" applyBorder="1" applyAlignment="1">
      <alignment vertical="center" wrapText="1"/>
      <protection/>
    </xf>
    <xf numFmtId="0" fontId="132" fillId="0" borderId="38" xfId="23" applyFont="1" applyFill="1" applyBorder="1" applyAlignment="1">
      <alignment vertical="center" wrapText="1"/>
      <protection/>
    </xf>
    <xf numFmtId="0" fontId="136" fillId="0" borderId="38" xfId="23" applyFont="1" applyFill="1" applyBorder="1" applyAlignment="1">
      <alignment horizontal="center" vertical="center" wrapText="1"/>
      <protection/>
    </xf>
    <xf numFmtId="0" fontId="135" fillId="0" borderId="43" xfId="23" applyFont="1" applyFill="1" applyBorder="1" applyAlignment="1">
      <alignment horizontal="center" vertical="center" wrapText="1"/>
      <protection/>
    </xf>
    <xf numFmtId="164" fontId="114" fillId="0" borderId="43" xfId="29" applyFont="1" applyFill="1" applyBorder="1" applyAlignment="1">
      <alignment horizontal="center" vertical="center"/>
    </xf>
    <xf numFmtId="164" fontId="19" fillId="0" borderId="39" xfId="31" applyFont="1" applyFill="1" applyBorder="1" applyAlignment="1">
      <alignment vertical="center" wrapText="1"/>
    </xf>
    <xf numFmtId="0" fontId="137" fillId="0" borderId="9" xfId="25" applyFont="1" applyBorder="1" applyAlignment="1">
      <alignment horizontal="left"/>
      <protection/>
    </xf>
    <xf numFmtId="0" fontId="84" fillId="0" borderId="2" xfId="23" applyFont="1" applyFill="1" applyBorder="1" applyAlignment="1">
      <alignment horizontal="center" vertical="center" wrapText="1"/>
      <protection/>
    </xf>
    <xf numFmtId="0" fontId="137" fillId="0" borderId="2" xfId="25" applyFont="1" applyBorder="1" applyAlignment="1">
      <alignment horizontal="left"/>
      <protection/>
    </xf>
    <xf numFmtId="0" fontId="116" fillId="0" borderId="43" xfId="23" applyFont="1" applyFill="1" applyBorder="1" applyAlignment="1">
      <alignment horizontal="center" vertical="center" wrapText="1"/>
      <protection/>
    </xf>
    <xf numFmtId="0" fontId="116" fillId="0" borderId="11" xfId="23" applyFont="1" applyFill="1" applyBorder="1" applyAlignment="1">
      <alignment horizontal="center" vertical="center" wrapText="1"/>
      <protection/>
    </xf>
    <xf numFmtId="0" fontId="118" fillId="0" borderId="2" xfId="23" applyFont="1" applyFill="1" applyBorder="1" applyAlignment="1">
      <alignment horizontal="center" vertical="center" wrapText="1"/>
      <protection/>
    </xf>
    <xf numFmtId="3" fontId="118" fillId="0" borderId="2" xfId="29" applyNumberFormat="1" applyFont="1" applyFill="1" applyBorder="1" applyAlignment="1">
      <alignment horizontal="center" vertical="center" wrapText="1"/>
    </xf>
    <xf numFmtId="0" fontId="119" fillId="0" borderId="2" xfId="23" applyFont="1" applyFill="1" applyBorder="1" applyAlignment="1">
      <alignment horizontal="right" vertical="center" wrapText="1"/>
      <protection/>
    </xf>
    <xf numFmtId="0" fontId="84" fillId="0" borderId="0" xfId="23" applyFont="1" applyFill="1" applyBorder="1" applyAlignment="1">
      <alignment horizontal="center" vertical="center" wrapText="1"/>
      <protection/>
    </xf>
    <xf numFmtId="0" fontId="137" fillId="0" borderId="0" xfId="25" applyFont="1" applyBorder="1" applyAlignment="1">
      <alignment horizontal="left"/>
      <protection/>
    </xf>
    <xf numFmtId="0" fontId="116" fillId="0" borderId="0" xfId="23" applyFont="1" applyFill="1" applyBorder="1" applyAlignment="1">
      <alignment horizontal="center" vertical="center" wrapText="1"/>
      <protection/>
    </xf>
    <xf numFmtId="0" fontId="118" fillId="0" borderId="0" xfId="23" applyFont="1" applyFill="1" applyBorder="1" applyAlignment="1">
      <alignment horizontal="center" vertical="center" wrapText="1"/>
      <protection/>
    </xf>
    <xf numFmtId="3" fontId="118" fillId="0" borderId="0" xfId="29" applyNumberFormat="1" applyFont="1" applyFill="1" applyBorder="1" applyAlignment="1">
      <alignment horizontal="center" vertical="center" wrapText="1"/>
    </xf>
    <xf numFmtId="0" fontId="19" fillId="0" borderId="0" xfId="23" applyFont="1" applyFill="1" applyBorder="1" applyAlignment="1">
      <alignment vertical="center" wrapText="1"/>
      <protection/>
    </xf>
    <xf numFmtId="0" fontId="122" fillId="0" borderId="0" xfId="23" applyFont="1" applyFill="1" applyBorder="1" applyAlignment="1">
      <alignment horizontal="right" vertical="center" wrapText="1"/>
      <protection/>
    </xf>
    <xf numFmtId="164" fontId="57" fillId="11" borderId="0" xfId="29" applyFont="1" applyFill="1" applyBorder="1" applyAlignment="1">
      <alignment horizontal="center" vertical="center"/>
    </xf>
    <xf numFmtId="0" fontId="66" fillId="0" borderId="0" xfId="23" applyFont="1" applyFill="1" applyBorder="1" applyAlignment="1">
      <alignment vertical="center"/>
      <protection/>
    </xf>
    <xf numFmtId="0" fontId="1" fillId="6" borderId="91" xfId="30" applyFont="1" applyFill="1" applyBorder="1" applyAlignment="1">
      <alignment horizontal="center" vertical="center" wrapText="1"/>
    </xf>
    <xf numFmtId="0" fontId="118" fillId="6" borderId="92" xfId="30" applyFont="1" applyFill="1" applyBorder="1" applyAlignment="1">
      <alignment horizontal="center" vertical="center" wrapText="1"/>
    </xf>
    <xf numFmtId="3" fontId="118" fillId="6" borderId="92" xfId="30" applyNumberFormat="1" applyFont="1" applyFill="1" applyBorder="1" applyAlignment="1">
      <alignment horizontal="center" vertical="center" wrapText="1"/>
    </xf>
    <xf numFmtId="0" fontId="19" fillId="6" borderId="92" xfId="30" applyFont="1" applyFill="1" applyBorder="1" applyAlignment="1">
      <alignment vertical="center" wrapText="1"/>
    </xf>
    <xf numFmtId="0" fontId="122" fillId="6" borderId="92" xfId="30" applyFont="1" applyFill="1" applyBorder="1" applyAlignment="1">
      <alignment horizontal="right" vertical="center" wrapText="1"/>
    </xf>
    <xf numFmtId="167" fontId="57" fillId="6" borderId="92" xfId="30" applyNumberFormat="1" applyFont="1" applyFill="1" applyBorder="1" applyAlignment="1">
      <alignment horizontal="center" vertical="center"/>
    </xf>
    <xf numFmtId="0" fontId="115" fillId="0" borderId="2" xfId="23" applyFont="1" applyFill="1" applyBorder="1" applyAlignment="1">
      <alignment horizontal="left" vertical="center" wrapText="1"/>
      <protection/>
    </xf>
    <xf numFmtId="0" fontId="134" fillId="0" borderId="2" xfId="23" applyFont="1" applyFill="1" applyBorder="1" applyAlignment="1">
      <alignment horizontal="center" vertical="center" wrapText="1"/>
      <protection/>
    </xf>
    <xf numFmtId="0" fontId="135" fillId="0" borderId="2" xfId="23" applyFont="1" applyFill="1" applyBorder="1" applyAlignment="1">
      <alignment horizontal="center" vertical="center" wrapText="1"/>
      <protection/>
    </xf>
    <xf numFmtId="3" fontId="135" fillId="0" borderId="2" xfId="29" applyNumberFormat="1" applyFont="1" applyFill="1" applyBorder="1" applyAlignment="1">
      <alignment horizontal="center" vertical="center" wrapText="1"/>
    </xf>
    <xf numFmtId="0" fontId="135" fillId="11" borderId="2" xfId="23" applyFont="1" applyFill="1" applyBorder="1" applyAlignment="1">
      <alignment horizontal="center" vertical="center" wrapText="1"/>
      <protection/>
    </xf>
    <xf numFmtId="166" fontId="138" fillId="0" borderId="2" xfId="31" applyNumberFormat="1" applyFont="1" applyFill="1" applyBorder="1" applyAlignment="1">
      <alignment horizontal="right" vertical="center" wrapText="1"/>
    </xf>
    <xf numFmtId="0" fontId="139" fillId="11" borderId="38" xfId="23" applyFont="1" applyFill="1" applyBorder="1" applyAlignment="1">
      <alignment vertical="center" wrapText="1"/>
      <protection/>
    </xf>
    <xf numFmtId="0" fontId="140" fillId="0" borderId="2" xfId="25" applyFont="1" applyBorder="1">
      <alignment/>
      <protection/>
    </xf>
    <xf numFmtId="0" fontId="141" fillId="11" borderId="2" xfId="23" applyFont="1" applyFill="1" applyBorder="1" applyAlignment="1">
      <alignment horizontal="center" vertical="center" wrapText="1"/>
      <protection/>
    </xf>
    <xf numFmtId="0" fontId="142" fillId="11" borderId="2" xfId="23" applyFont="1" applyFill="1" applyBorder="1" applyAlignment="1">
      <alignment horizontal="center" vertical="center" wrapText="1"/>
      <protection/>
    </xf>
    <xf numFmtId="3" fontId="143" fillId="11" borderId="2" xfId="29" applyNumberFormat="1" applyFont="1" applyFill="1" applyBorder="1" applyAlignment="1">
      <alignment horizontal="center" vertical="center" wrapText="1"/>
    </xf>
    <xf numFmtId="0" fontId="143" fillId="11" borderId="2" xfId="23" applyFont="1" applyFill="1" applyBorder="1" applyAlignment="1">
      <alignment horizontal="center" vertical="center" wrapText="1"/>
      <protection/>
    </xf>
    <xf numFmtId="0" fontId="19" fillId="11" borderId="2" xfId="23" applyFont="1" applyFill="1" applyBorder="1" applyAlignment="1">
      <alignment vertical="center" wrapText="1"/>
      <protection/>
    </xf>
    <xf numFmtId="0" fontId="138" fillId="11" borderId="2" xfId="23" applyFont="1" applyFill="1" applyBorder="1" applyAlignment="1">
      <alignment horizontal="right" vertical="center" wrapText="1"/>
      <protection/>
    </xf>
    <xf numFmtId="0" fontId="139" fillId="11" borderId="0" xfId="23" applyFont="1" applyFill="1" applyAlignment="1">
      <alignment vertical="center"/>
      <protection/>
    </xf>
    <xf numFmtId="0" fontId="140" fillId="0" borderId="9" xfId="25" applyFont="1" applyBorder="1">
      <alignment/>
      <protection/>
    </xf>
    <xf numFmtId="0" fontId="141" fillId="11" borderId="39" xfId="23" applyFont="1" applyFill="1" applyBorder="1" applyAlignment="1">
      <alignment horizontal="center" vertical="center" wrapText="1"/>
      <protection/>
    </xf>
    <xf numFmtId="0" fontId="142" fillId="11" borderId="38" xfId="23" applyFont="1" applyFill="1" applyBorder="1" applyAlignment="1">
      <alignment horizontal="center" vertical="center" wrapText="1"/>
      <protection/>
    </xf>
    <xf numFmtId="3" fontId="143" fillId="11" borderId="39" xfId="29" applyNumberFormat="1" applyFont="1" applyFill="1" applyBorder="1" applyAlignment="1">
      <alignment horizontal="center" vertical="center" wrapText="1"/>
    </xf>
    <xf numFmtId="0" fontId="143" fillId="11" borderId="43" xfId="23" applyFont="1" applyFill="1" applyBorder="1" applyAlignment="1">
      <alignment horizontal="center" vertical="center" wrapText="1"/>
      <protection/>
    </xf>
    <xf numFmtId="0" fontId="138" fillId="11" borderId="43" xfId="23" applyFont="1" applyFill="1" applyBorder="1" applyAlignment="1">
      <alignment horizontal="right" vertical="center" wrapText="1"/>
      <protection/>
    </xf>
    <xf numFmtId="0" fontId="140" fillId="0" borderId="9" xfId="25" applyFont="1" applyBorder="1" applyAlignment="1">
      <alignment horizontal="left"/>
      <protection/>
    </xf>
    <xf numFmtId="0" fontId="141" fillId="11" borderId="43" xfId="23" applyFont="1" applyFill="1" applyBorder="1" applyAlignment="1">
      <alignment horizontal="center" vertical="center" wrapText="1"/>
      <protection/>
    </xf>
    <xf numFmtId="0" fontId="128" fillId="11" borderId="38" xfId="23" applyFont="1" applyFill="1" applyBorder="1" applyAlignment="1">
      <alignment vertical="center" wrapText="1"/>
      <protection/>
    </xf>
    <xf numFmtId="3" fontId="138" fillId="0" borderId="43" xfId="23" applyNumberFormat="1" applyFont="1" applyFill="1" applyBorder="1" applyAlignment="1">
      <alignment horizontal="right" vertical="center" wrapText="1"/>
      <protection/>
    </xf>
    <xf numFmtId="0" fontId="103" fillId="0" borderId="53" xfId="25" applyFont="1" applyBorder="1" applyAlignment="1">
      <alignment horizontal="left" vertical="center"/>
      <protection/>
    </xf>
    <xf numFmtId="1" fontId="144" fillId="0" borderId="7" xfId="25" applyNumberFormat="1" applyFont="1" applyBorder="1" applyAlignment="1">
      <alignment horizontal="center" wrapText="1"/>
      <protection/>
    </xf>
    <xf numFmtId="0" fontId="122" fillId="11" borderId="43" xfId="23" applyFont="1" applyFill="1" applyBorder="1" applyAlignment="1">
      <alignment horizontal="right" vertical="center" wrapText="1"/>
      <protection/>
    </xf>
    <xf numFmtId="164" fontId="57" fillId="11" borderId="43" xfId="29" applyFont="1" applyFill="1" applyBorder="1" applyAlignment="1">
      <alignment horizontal="center" vertical="center"/>
    </xf>
    <xf numFmtId="0" fontId="112" fillId="0" borderId="9" xfId="25" applyFont="1" applyBorder="1" applyAlignment="1" applyProtection="1">
      <alignment horizontal="left" vertical="center" wrapText="1"/>
      <protection/>
    </xf>
    <xf numFmtId="0" fontId="145" fillId="0" borderId="2" xfId="25" applyFont="1" applyBorder="1" applyAlignment="1" applyProtection="1">
      <alignment vertical="top" wrapText="1"/>
      <protection/>
    </xf>
    <xf numFmtId="0" fontId="120" fillId="0" borderId="2" xfId="25" applyFont="1" applyBorder="1" applyAlignment="1" applyProtection="1">
      <alignment vertical="top" wrapText="1"/>
      <protection/>
    </xf>
    <xf numFmtId="0" fontId="146" fillId="11" borderId="9" xfId="25" applyFont="1" applyFill="1" applyBorder="1" applyAlignment="1">
      <alignment horizontal="left" vertical="center" wrapText="1"/>
      <protection/>
    </xf>
    <xf numFmtId="0" fontId="145" fillId="0" borderId="2" xfId="25" applyFont="1" applyBorder="1" applyAlignment="1" applyProtection="1">
      <alignment horizontal="left" vertical="top" wrapText="1"/>
      <protection/>
    </xf>
    <xf numFmtId="0" fontId="120" fillId="0" borderId="2" xfId="25" applyFont="1" applyBorder="1" applyAlignment="1" applyProtection="1">
      <alignment horizontal="left" vertical="top" wrapText="1"/>
      <protection/>
    </xf>
    <xf numFmtId="0" fontId="147" fillId="0" borderId="9" xfId="25" applyFont="1" applyBorder="1" applyAlignment="1" applyProtection="1">
      <alignment horizontal="left" vertical="center" wrapText="1"/>
      <protection/>
    </xf>
    <xf numFmtId="0" fontId="122" fillId="0" borderId="43" xfId="23" applyFont="1" applyFill="1" applyBorder="1" applyAlignment="1">
      <alignment horizontal="right" vertical="center" wrapText="1"/>
      <protection/>
    </xf>
    <xf numFmtId="0" fontId="112" fillId="0" borderId="2" xfId="25" applyFont="1" applyBorder="1" applyAlignment="1" applyProtection="1">
      <alignment horizontal="left" vertical="center" wrapText="1"/>
      <protection/>
    </xf>
    <xf numFmtId="3" fontId="138" fillId="11" borderId="43" xfId="23" applyNumberFormat="1" applyFont="1" applyFill="1" applyBorder="1" applyAlignment="1">
      <alignment horizontal="right" vertical="center" wrapText="1"/>
      <protection/>
    </xf>
    <xf numFmtId="166" fontId="19" fillId="0" borderId="31" xfId="31" applyNumberFormat="1" applyFont="1" applyFill="1" applyBorder="1" applyAlignment="1">
      <alignment vertical="center" wrapText="1"/>
    </xf>
    <xf numFmtId="166" fontId="138" fillId="0" borderId="43" xfId="31" applyNumberFormat="1" applyFont="1" applyFill="1" applyBorder="1" applyAlignment="1">
      <alignment horizontal="right" vertical="center" wrapText="1"/>
    </xf>
    <xf numFmtId="0" fontId="19" fillId="0" borderId="31" xfId="23" applyFont="1" applyFill="1" applyBorder="1" applyAlignment="1">
      <alignment vertical="center" wrapText="1"/>
      <protection/>
    </xf>
    <xf numFmtId="0" fontId="19" fillId="11" borderId="31" xfId="23" applyFont="1" applyFill="1" applyBorder="1" applyAlignment="1">
      <alignment vertical="center" wrapText="1"/>
      <protection/>
    </xf>
    <xf numFmtId="166" fontId="138" fillId="11" borderId="43" xfId="23" applyNumberFormat="1" applyFont="1" applyFill="1" applyBorder="1" applyAlignment="1">
      <alignment horizontal="right" vertical="center" wrapText="1"/>
      <protection/>
    </xf>
    <xf numFmtId="0" fontId="148" fillId="0" borderId="45" xfId="23" applyFont="1" applyFill="1" applyBorder="1" applyAlignment="1">
      <alignment horizontal="left" vertical="center" wrapText="1"/>
      <protection/>
    </xf>
    <xf numFmtId="0" fontId="116" fillId="0" borderId="46" xfId="23" applyFont="1" applyFill="1" applyBorder="1" applyAlignment="1">
      <alignment horizontal="center" vertical="center" wrapText="1"/>
      <protection/>
    </xf>
    <xf numFmtId="0" fontId="118" fillId="0" borderId="45" xfId="23" applyFont="1" applyFill="1" applyBorder="1" applyAlignment="1">
      <alignment horizontal="center" vertical="center" wrapText="1"/>
      <protection/>
    </xf>
    <xf numFmtId="3" fontId="118" fillId="0" borderId="46" xfId="29" applyNumberFormat="1" applyFont="1" applyFill="1" applyBorder="1" applyAlignment="1">
      <alignment horizontal="center" vertical="center" wrapText="1"/>
    </xf>
    <xf numFmtId="0" fontId="118" fillId="0" borderId="47" xfId="23" applyFont="1" applyFill="1" applyBorder="1" applyAlignment="1">
      <alignment horizontal="center" vertical="center" wrapText="1"/>
      <protection/>
    </xf>
    <xf numFmtId="0" fontId="19" fillId="0" borderId="4" xfId="23" applyFont="1" applyFill="1" applyBorder="1" applyAlignment="1">
      <alignment vertical="center" wrapText="1"/>
      <protection/>
    </xf>
    <xf numFmtId="0" fontId="19" fillId="0" borderId="45" xfId="23" applyFont="1" applyFill="1" applyBorder="1" applyAlignment="1">
      <alignment vertical="center" wrapText="1"/>
      <protection/>
    </xf>
    <xf numFmtId="0" fontId="19" fillId="0" borderId="16" xfId="23" applyFont="1" applyFill="1" applyBorder="1" applyAlignment="1">
      <alignment vertical="center" wrapText="1"/>
      <protection/>
    </xf>
    <xf numFmtId="0" fontId="19" fillId="0" borderId="50" xfId="23" applyFont="1" applyFill="1" applyBorder="1" applyAlignment="1">
      <alignment vertical="center" wrapText="1"/>
      <protection/>
    </xf>
    <xf numFmtId="0" fontId="19" fillId="0" borderId="47" xfId="23" applyFont="1" applyFill="1" applyBorder="1" applyAlignment="1">
      <alignment vertical="center" wrapText="1"/>
      <protection/>
    </xf>
    <xf numFmtId="0" fontId="19" fillId="0" borderId="46" xfId="23" applyFont="1" applyFill="1" applyBorder="1" applyAlignment="1">
      <alignment vertical="center" wrapText="1"/>
      <protection/>
    </xf>
    <xf numFmtId="0" fontId="19" fillId="0" borderId="17" xfId="23" applyFont="1" applyFill="1" applyBorder="1" applyAlignment="1">
      <alignment vertical="center" wrapText="1"/>
      <protection/>
    </xf>
    <xf numFmtId="0" fontId="122" fillId="0" borderId="47" xfId="23" applyFont="1" applyFill="1" applyBorder="1" applyAlignment="1">
      <alignment horizontal="right" vertical="center" wrapText="1"/>
      <protection/>
    </xf>
    <xf numFmtId="164" fontId="57" fillId="11" borderId="47" xfId="29" applyFont="1" applyFill="1" applyBorder="1" applyAlignment="1">
      <alignment horizontal="center" vertical="center"/>
    </xf>
    <xf numFmtId="0" fontId="149" fillId="14" borderId="18" xfId="30" applyFont="1" applyFill="1" applyBorder="1" applyAlignment="1">
      <alignment horizontal="left" vertical="center" wrapText="1"/>
    </xf>
    <xf numFmtId="0" fontId="149" fillId="14" borderId="86" xfId="30" applyFont="1" applyFill="1" applyBorder="1" applyAlignment="1">
      <alignment horizontal="left" vertical="center" wrapText="1"/>
    </xf>
    <xf numFmtId="0" fontId="135" fillId="14" borderId="87" xfId="30" applyFont="1" applyFill="1" applyBorder="1" applyAlignment="1">
      <alignment wrapText="1"/>
    </xf>
    <xf numFmtId="0" fontId="135" fillId="14" borderId="87" xfId="30" applyFont="1" applyFill="1" applyBorder="1"/>
    <xf numFmtId="0" fontId="19" fillId="14" borderId="87" xfId="30" applyFont="1" applyFill="1" applyBorder="1"/>
    <xf numFmtId="0" fontId="135" fillId="14" borderId="87" xfId="30" applyFont="1" applyFill="1" applyBorder="1" applyAlignment="1">
      <alignment horizontal="right"/>
    </xf>
    <xf numFmtId="0" fontId="135" fillId="14" borderId="88" xfId="30" applyFont="1" applyFill="1" applyBorder="1" applyAlignment="1">
      <alignment horizontal="center"/>
    </xf>
    <xf numFmtId="0" fontId="0" fillId="0" borderId="0" xfId="23">
      <alignment/>
      <protection/>
    </xf>
    <xf numFmtId="0" fontId="148" fillId="0" borderId="33" xfId="23" applyFont="1" applyFill="1" applyBorder="1" applyAlignment="1">
      <alignment horizontal="left" vertical="center" wrapText="1"/>
      <protection/>
    </xf>
    <xf numFmtId="0" fontId="116" fillId="0" borderId="36" xfId="23" applyFont="1" applyFill="1" applyBorder="1" applyAlignment="1">
      <alignment horizontal="center" vertical="center" wrapText="1"/>
      <protection/>
    </xf>
    <xf numFmtId="0" fontId="122" fillId="0" borderId="37" xfId="23" applyFont="1" applyFill="1" applyBorder="1" applyAlignment="1">
      <alignment horizontal="right" vertical="center" wrapText="1"/>
      <protection/>
    </xf>
    <xf numFmtId="3" fontId="19" fillId="0" borderId="10" xfId="29" applyNumberFormat="1" applyFont="1" applyFill="1" applyBorder="1" applyAlignment="1">
      <alignment horizontal="center" vertical="center" wrapText="1"/>
    </xf>
    <xf numFmtId="166" fontId="19" fillId="0" borderId="43" xfId="31" applyNumberFormat="1" applyFont="1" applyFill="1" applyBorder="1" applyAlignment="1">
      <alignment vertical="center" wrapText="1"/>
    </xf>
    <xf numFmtId="0" fontId="121" fillId="15" borderId="93" xfId="30" applyFont="1" applyFill="1" applyBorder="1" applyAlignment="1">
      <alignment horizontal="left" vertical="center" wrapText="1"/>
    </xf>
    <xf numFmtId="0" fontId="121" fillId="15" borderId="94" xfId="30" applyFont="1" applyFill="1" applyBorder="1" applyAlignment="1">
      <alignment horizontal="left" vertical="center" wrapText="1"/>
    </xf>
    <xf numFmtId="0" fontId="116" fillId="15" borderId="95" xfId="30" applyFont="1" applyFill="1" applyBorder="1" applyAlignment="1">
      <alignment horizontal="center" vertical="center" wrapText="1"/>
    </xf>
    <xf numFmtId="0" fontId="118" fillId="15" borderId="1" xfId="30" applyFont="1" applyFill="1" applyAlignment="1">
      <alignment horizontal="center" vertical="center" wrapText="1"/>
    </xf>
    <xf numFmtId="3" fontId="118" fillId="15" borderId="1" xfId="30" applyNumberFormat="1" applyFont="1" applyFill="1" applyAlignment="1">
      <alignment horizontal="center" vertical="center" wrapText="1"/>
    </xf>
    <xf numFmtId="0" fontId="19" fillId="15" borderId="1" xfId="30" applyFont="1" applyFill="1" applyAlignment="1">
      <alignment vertical="center" wrapText="1"/>
    </xf>
    <xf numFmtId="0" fontId="122" fillId="15" borderId="1" xfId="30" applyFont="1" applyFill="1" applyAlignment="1">
      <alignment horizontal="right" vertical="center" wrapText="1"/>
    </xf>
    <xf numFmtId="164" fontId="57" fillId="15" borderId="1" xfId="30" applyNumberFormat="1" applyFont="1" applyFill="1" applyAlignment="1">
      <alignment horizontal="center" vertical="center"/>
    </xf>
    <xf numFmtId="0" fontId="150" fillId="0" borderId="38" xfId="23" applyFont="1" applyFill="1" applyBorder="1" applyAlignment="1">
      <alignment horizontal="center" vertical="center" wrapText="1"/>
      <protection/>
    </xf>
    <xf numFmtId="0" fontId="103" fillId="0" borderId="9" xfId="25" applyFont="1" applyBorder="1" applyAlignment="1">
      <alignment horizontal="left" vertical="center"/>
      <protection/>
    </xf>
    <xf numFmtId="164" fontId="151" fillId="0" borderId="34" xfId="31" applyFont="1" applyFill="1" applyBorder="1" applyAlignment="1">
      <alignment horizontal="center" vertical="center" wrapText="1"/>
    </xf>
    <xf numFmtId="0" fontId="143" fillId="0" borderId="38" xfId="23" applyFont="1" applyFill="1" applyBorder="1" applyAlignment="1">
      <alignment horizontal="center" vertical="center" wrapText="1"/>
      <protection/>
    </xf>
    <xf numFmtId="0" fontId="143" fillId="0" borderId="43" xfId="23" applyFont="1" applyFill="1" applyBorder="1" applyAlignment="1">
      <alignment horizontal="center" vertical="center" wrapText="1"/>
      <protection/>
    </xf>
    <xf numFmtId="164" fontId="152" fillId="0" borderId="38" xfId="23" applyNumberFormat="1" applyFont="1" applyFill="1" applyBorder="1" applyAlignment="1">
      <alignment horizontal="left" vertical="center" wrapText="1"/>
      <protection/>
    </xf>
    <xf numFmtId="0" fontId="152" fillId="0" borderId="10" xfId="23" applyFont="1" applyFill="1" applyBorder="1" applyAlignment="1">
      <alignment horizontal="left" vertical="center" wrapText="1"/>
      <protection/>
    </xf>
    <xf numFmtId="0" fontId="152" fillId="0" borderId="43" xfId="23" applyFont="1" applyFill="1" applyBorder="1" applyAlignment="1">
      <alignment horizontal="left" vertical="center" wrapText="1"/>
      <protection/>
    </xf>
    <xf numFmtId="166" fontId="122" fillId="0" borderId="43" xfId="31" applyNumberFormat="1" applyFont="1" applyFill="1" applyBorder="1" applyAlignment="1">
      <alignment horizontal="right" vertical="center" wrapText="1"/>
    </xf>
    <xf numFmtId="164" fontId="151" fillId="0" borderId="39" xfId="31" applyFont="1" applyFill="1" applyBorder="1" applyAlignment="1">
      <alignment horizontal="center" vertical="center" wrapText="1"/>
    </xf>
    <xf numFmtId="0" fontId="103" fillId="11" borderId="9" xfId="25" applyFont="1" applyFill="1" applyBorder="1" applyAlignment="1">
      <alignment horizontal="left" vertical="center"/>
      <protection/>
    </xf>
    <xf numFmtId="164" fontId="151" fillId="11" borderId="39" xfId="31" applyFont="1" applyFill="1" applyBorder="1" applyAlignment="1">
      <alignment horizontal="center" vertical="center" wrapText="1"/>
    </xf>
    <xf numFmtId="0" fontId="103" fillId="11" borderId="9" xfId="25" applyFont="1" applyFill="1" applyBorder="1" applyAlignment="1">
      <alignment horizontal="left" vertical="center" wrapText="1"/>
      <protection/>
    </xf>
    <xf numFmtId="164" fontId="153" fillId="0" borderId="2" xfId="31" applyFont="1" applyBorder="1" applyAlignment="1">
      <alignment horizontal="center" vertical="center"/>
    </xf>
    <xf numFmtId="164" fontId="118" fillId="0" borderId="43" xfId="31" applyFont="1" applyFill="1" applyBorder="1" applyAlignment="1">
      <alignment horizontal="right" vertical="center" wrapText="1"/>
    </xf>
    <xf numFmtId="0" fontId="123" fillId="0" borderId="27" xfId="23" applyFont="1" applyFill="1" applyBorder="1" applyAlignment="1">
      <alignment vertical="center" wrapText="1"/>
      <protection/>
    </xf>
    <xf numFmtId="0" fontId="154" fillId="0" borderId="48" xfId="23" applyFont="1" applyFill="1" applyBorder="1" applyAlignment="1">
      <alignment vertical="center" wrapText="1"/>
      <protection/>
    </xf>
    <xf numFmtId="3" fontId="143" fillId="0" borderId="36" xfId="29" applyNumberFormat="1" applyFont="1" applyFill="1" applyBorder="1" applyAlignment="1">
      <alignment horizontal="center" vertical="center" wrapText="1"/>
    </xf>
    <xf numFmtId="3" fontId="152" fillId="0" borderId="27" xfId="23" applyNumberFormat="1" applyFont="1" applyFill="1" applyBorder="1" applyAlignment="1">
      <alignment horizontal="right" vertical="center" wrapText="1"/>
      <protection/>
    </xf>
    <xf numFmtId="0" fontId="152" fillId="0" borderId="30" xfId="23" applyFont="1" applyFill="1" applyBorder="1" applyAlignment="1">
      <alignment horizontal="right" vertical="center" wrapText="1"/>
      <protection/>
    </xf>
    <xf numFmtId="0" fontId="152" fillId="0" borderId="49" xfId="23" applyFont="1" applyFill="1" applyBorder="1" applyAlignment="1">
      <alignment horizontal="right" vertical="center" wrapText="1"/>
      <protection/>
    </xf>
    <xf numFmtId="0" fontId="127" fillId="12" borderId="18" xfId="23" applyFont="1" applyFill="1" applyBorder="1" applyAlignment="1">
      <alignment horizontal="center" vertical="center" wrapText="1"/>
      <protection/>
    </xf>
    <xf numFmtId="0" fontId="127" fillId="12" borderId="19" xfId="23" applyFont="1" applyFill="1" applyBorder="1" applyAlignment="1">
      <alignment horizontal="center" vertical="center" wrapText="1"/>
      <protection/>
    </xf>
    <xf numFmtId="164" fontId="67" fillId="12" borderId="18" xfId="29" applyNumberFormat="1" applyFont="1" applyFill="1" applyBorder="1" applyAlignment="1">
      <alignment horizontal="center" vertical="center"/>
    </xf>
    <xf numFmtId="164" fontId="67" fillId="12" borderId="20" xfId="29" applyNumberFormat="1" applyFont="1" applyFill="1" applyBorder="1" applyAlignment="1">
      <alignment horizontal="center" vertical="center"/>
    </xf>
    <xf numFmtId="0" fontId="155" fillId="0" borderId="0" xfId="23" applyFont="1" applyAlignment="1">
      <alignment vertical="center"/>
      <protection/>
    </xf>
    <xf numFmtId="0" fontId="82" fillId="0" borderId="0" xfId="23" applyFont="1" applyAlignment="1">
      <alignment horizontal="center" vertical="center" wrapText="1"/>
      <protection/>
    </xf>
    <xf numFmtId="3" fontId="66" fillId="0" borderId="0" xfId="29" applyNumberFormat="1" applyFont="1" applyBorder="1" applyAlignment="1">
      <alignment horizontal="center" vertical="center"/>
    </xf>
    <xf numFmtId="164" fontId="19" fillId="0" borderId="0" xfId="27" applyFont="1" applyBorder="1" applyAlignment="1">
      <alignment vertical="center"/>
    </xf>
    <xf numFmtId="164" fontId="19" fillId="0" borderId="0" xfId="27" applyFont="1" applyAlignment="1">
      <alignment vertical="center"/>
    </xf>
    <xf numFmtId="0" fontId="19" fillId="0" borderId="0" xfId="23" applyFont="1" applyAlignment="1">
      <alignment vertical="center"/>
      <protection/>
    </xf>
    <xf numFmtId="0" fontId="67" fillId="0" borderId="0" xfId="23" applyFont="1" applyFill="1" applyAlignment="1">
      <alignment horizontal="right" vertical="center"/>
      <protection/>
    </xf>
    <xf numFmtId="164" fontId="67" fillId="0" borderId="0" xfId="31" applyFont="1" applyBorder="1" applyAlignment="1">
      <alignment horizontal="center" vertical="center"/>
    </xf>
    <xf numFmtId="3" fontId="66" fillId="0" borderId="0" xfId="29" applyNumberFormat="1" applyFont="1" applyAlignment="1">
      <alignment horizontal="center" vertical="center"/>
    </xf>
    <xf numFmtId="164" fontId="19" fillId="0" borderId="0" xfId="23" applyNumberFormat="1" applyFont="1" applyAlignment="1">
      <alignment vertical="center"/>
      <protection/>
    </xf>
    <xf numFmtId="164" fontId="67" fillId="0" borderId="0" xfId="23" applyNumberFormat="1" applyFont="1" applyAlignment="1">
      <alignment horizontal="center" vertical="center"/>
      <protection/>
    </xf>
    <xf numFmtId="0" fontId="85" fillId="0" borderId="0" xfId="23" applyFont="1" applyAlignment="1">
      <alignment horizontal="center" vertical="center" wrapText="1"/>
      <protection/>
    </xf>
    <xf numFmtId="4" fontId="70" fillId="0" borderId="0" xfId="29" applyNumberFormat="1" applyFont="1" applyAlignment="1">
      <alignment horizontal="center" vertical="center"/>
    </xf>
    <xf numFmtId="3" fontId="66" fillId="0" borderId="0" xfId="23" applyNumberFormat="1" applyFont="1" applyAlignment="1">
      <alignment horizontal="center" vertical="center" wrapText="1"/>
      <protection/>
    </xf>
    <xf numFmtId="0" fontId="19" fillId="0" borderId="0" xfId="23" applyFont="1" applyAlignment="1">
      <alignment horizontal="center" vertical="center"/>
      <protection/>
    </xf>
    <xf numFmtId="0" fontId="108" fillId="0" borderId="0" xfId="23" applyFont="1" applyFill="1" applyAlignment="1">
      <alignment horizontal="center" vertical="center"/>
      <protection/>
    </xf>
    <xf numFmtId="0" fontId="67" fillId="0" borderId="0" xfId="23" applyFont="1" applyAlignment="1">
      <alignment horizontal="right" vertical="center"/>
      <protection/>
    </xf>
    <xf numFmtId="0" fontId="156" fillId="0" borderId="0" xfId="23" applyFont="1" applyAlignment="1">
      <alignment horizontal="left" vertical="center"/>
      <protection/>
    </xf>
    <xf numFmtId="0" fontId="157" fillId="0" borderId="12" xfId="23" applyFont="1" applyBorder="1" applyAlignment="1">
      <alignment horizontal="center" vertical="center"/>
      <protection/>
    </xf>
    <xf numFmtId="0" fontId="156" fillId="0" borderId="12" xfId="23" applyFont="1" applyBorder="1" applyAlignment="1">
      <alignment horizontal="center" vertical="center"/>
      <protection/>
    </xf>
    <xf numFmtId="4" fontId="158" fillId="0" borderId="0" xfId="29" applyNumberFormat="1" applyFont="1" applyAlignment="1">
      <alignment horizontal="center" vertical="center"/>
    </xf>
    <xf numFmtId="3" fontId="156" fillId="0" borderId="0" xfId="23" applyNumberFormat="1" applyFont="1" applyAlignment="1">
      <alignment horizontal="center" vertical="center" wrapText="1"/>
      <protection/>
    </xf>
    <xf numFmtId="0" fontId="156" fillId="0" borderId="0" xfId="23" applyFont="1" applyAlignment="1">
      <alignment horizontal="center" vertical="center"/>
      <protection/>
    </xf>
    <xf numFmtId="0" fontId="149" fillId="0" borderId="0" xfId="23" applyFont="1" applyBorder="1" applyAlignment="1">
      <alignment horizontal="center" vertical="center"/>
      <protection/>
    </xf>
    <xf numFmtId="0" fontId="157" fillId="0" borderId="0" xfId="23" applyFont="1" applyAlignment="1">
      <alignment horizontal="right" vertical="center"/>
      <protection/>
    </xf>
    <xf numFmtId="0" fontId="156" fillId="0" borderId="0" xfId="23" applyFont="1" applyBorder="1" applyAlignment="1">
      <alignment horizontal="center" vertical="center"/>
      <protection/>
    </xf>
    <xf numFmtId="0" fontId="156" fillId="0" borderId="0" xfId="23" applyFont="1" applyAlignment="1">
      <alignment vertical="center"/>
      <protection/>
    </xf>
    <xf numFmtId="0" fontId="156" fillId="0" borderId="4" xfId="23" applyFont="1" applyBorder="1" applyAlignment="1">
      <alignment horizontal="center" vertical="center"/>
      <protection/>
    </xf>
    <xf numFmtId="3" fontId="156" fillId="0" borderId="0" xfId="29" applyNumberFormat="1" applyFont="1" applyAlignment="1">
      <alignment horizontal="center" vertical="center"/>
    </xf>
    <xf numFmtId="0" fontId="156" fillId="0" borderId="0" xfId="23" applyFont="1" applyAlignment="1">
      <alignment horizontal="center" vertical="center" wrapText="1"/>
      <protection/>
    </xf>
    <xf numFmtId="0" fontId="159" fillId="0" borderId="4" xfId="23" applyFont="1" applyBorder="1" applyAlignment="1">
      <alignment horizontal="center" vertical="center"/>
      <protection/>
    </xf>
    <xf numFmtId="0" fontId="157" fillId="0" borderId="0" xfId="23" applyFont="1" applyFill="1" applyAlignment="1">
      <alignment horizontal="right" vertical="center"/>
      <protection/>
    </xf>
    <xf numFmtId="0" fontId="157" fillId="0" borderId="0" xfId="23" applyFont="1" applyAlignment="1">
      <alignment horizontal="center" vertical="center"/>
      <protection/>
    </xf>
    <xf numFmtId="0" fontId="66" fillId="0" borderId="0" xfId="23" applyFont="1" applyAlignment="1">
      <alignment vertical="center" wrapText="1"/>
      <protection/>
    </xf>
    <xf numFmtId="0" fontId="66" fillId="0" borderId="0" xfId="23" applyFont="1" applyAlignment="1">
      <alignment horizontal="right" vertical="center"/>
      <protection/>
    </xf>
    <xf numFmtId="0" fontId="70" fillId="0" borderId="16" xfId="23" applyFont="1" applyBorder="1" applyAlignment="1">
      <alignment horizontal="center" vertical="center"/>
      <protection/>
    </xf>
    <xf numFmtId="0" fontId="83" fillId="0" borderId="16" xfId="23" applyFont="1" applyBorder="1" applyAlignment="1">
      <alignment horizontal="left" vertical="center"/>
      <protection/>
    </xf>
    <xf numFmtId="0" fontId="160" fillId="0" borderId="44" xfId="23" applyFont="1" applyBorder="1" applyAlignment="1">
      <alignment horizontal="left" vertical="center"/>
      <protection/>
    </xf>
    <xf numFmtId="4" fontId="92" fillId="0" borderId="22" xfId="29" applyNumberFormat="1" applyFont="1" applyBorder="1" applyAlignment="1">
      <alignment horizontal="center" vertical="center" wrapText="1"/>
    </xf>
    <xf numFmtId="4" fontId="92" fillId="0" borderId="28" xfId="29" applyNumberFormat="1" applyFont="1" applyBorder="1" applyAlignment="1">
      <alignment horizontal="center" vertical="center" wrapText="1"/>
    </xf>
    <xf numFmtId="0" fontId="161" fillId="0" borderId="38" xfId="23" applyFont="1" applyFill="1" applyBorder="1" applyAlignment="1">
      <alignment horizontal="left" vertical="center" wrapText="1"/>
      <protection/>
    </xf>
    <xf numFmtId="0" fontId="162" fillId="0" borderId="38" xfId="23" applyFont="1" applyFill="1" applyBorder="1" applyAlignment="1">
      <alignment horizontal="center" vertical="center" wrapText="1"/>
      <protection/>
    </xf>
    <xf numFmtId="0" fontId="65" fillId="0" borderId="38" xfId="23" applyFont="1" applyFill="1" applyBorder="1" applyAlignment="1">
      <alignment horizontal="center" vertical="center" wrapText="1"/>
      <protection/>
    </xf>
    <xf numFmtId="0" fontId="65" fillId="0" borderId="43" xfId="23" applyFont="1" applyFill="1" applyBorder="1" applyAlignment="1">
      <alignment horizontal="center" vertical="center" wrapText="1"/>
      <protection/>
    </xf>
    <xf numFmtId="0" fontId="105" fillId="0" borderId="10" xfId="23" applyFont="1" applyFill="1" applyBorder="1" applyAlignment="1">
      <alignment vertical="center" wrapText="1"/>
      <protection/>
    </xf>
    <xf numFmtId="3" fontId="66" fillId="0" borderId="38" xfId="23" applyNumberFormat="1" applyFont="1" applyFill="1" applyBorder="1" applyAlignment="1">
      <alignment horizontal="center" vertical="center" wrapText="1"/>
      <protection/>
    </xf>
    <xf numFmtId="3" fontId="66" fillId="0" borderId="38" xfId="23" applyNumberFormat="1" applyFont="1" applyFill="1" applyBorder="1" applyAlignment="1">
      <alignment vertical="center" wrapText="1"/>
      <protection/>
    </xf>
    <xf numFmtId="0" fontId="105" fillId="0" borderId="39" xfId="23" applyFont="1" applyFill="1" applyBorder="1" applyAlignment="1">
      <alignment vertical="center" wrapText="1"/>
      <protection/>
    </xf>
    <xf numFmtId="3" fontId="66" fillId="0" borderId="43" xfId="23" applyNumberFormat="1" applyFont="1" applyFill="1" applyBorder="1" applyAlignment="1">
      <alignment vertical="center" wrapText="1"/>
      <protection/>
    </xf>
    <xf numFmtId="0" fontId="105" fillId="0" borderId="43" xfId="23" applyFont="1" applyFill="1" applyBorder="1" applyAlignment="1">
      <alignment vertical="center" wrapText="1"/>
      <protection/>
    </xf>
    <xf numFmtId="3" fontId="66" fillId="0" borderId="39" xfId="23" applyNumberFormat="1" applyFont="1" applyFill="1" applyBorder="1" applyAlignment="1">
      <alignment vertical="center" wrapText="1"/>
      <protection/>
    </xf>
    <xf numFmtId="0" fontId="64" fillId="0" borderId="43" xfId="23" applyFont="1" applyFill="1" applyBorder="1" applyAlignment="1">
      <alignment horizontal="center" vertical="center" wrapText="1"/>
      <protection/>
    </xf>
    <xf numFmtId="164" fontId="102" fillId="0" borderId="43" xfId="29" applyFont="1" applyBorder="1" applyAlignment="1">
      <alignment horizontal="right" vertical="center"/>
    </xf>
    <xf numFmtId="0" fontId="105" fillId="7" borderId="38" xfId="23" applyFont="1" applyFill="1" applyBorder="1" applyAlignment="1">
      <alignment horizontal="center" vertical="center" wrapText="1"/>
      <protection/>
    </xf>
    <xf numFmtId="0" fontId="161" fillId="7" borderId="38" xfId="23" applyFont="1" applyFill="1" applyBorder="1" applyAlignment="1">
      <alignment vertical="center" wrapText="1"/>
      <protection/>
    </xf>
    <xf numFmtId="0" fontId="162" fillId="7" borderId="38" xfId="23" applyFont="1" applyFill="1" applyBorder="1" applyAlignment="1">
      <alignment horizontal="center" vertical="center" wrapText="1"/>
      <protection/>
    </xf>
    <xf numFmtId="0" fontId="163" fillId="7" borderId="38" xfId="23" applyFont="1" applyFill="1" applyBorder="1" applyAlignment="1">
      <alignment horizontal="center" vertical="center" wrapText="1"/>
      <protection/>
    </xf>
    <xf numFmtId="4" fontId="65" fillId="7" borderId="39" xfId="29" applyNumberFormat="1" applyFont="1" applyFill="1" applyBorder="1" applyAlignment="1">
      <alignment horizontal="center" vertical="center" wrapText="1"/>
    </xf>
    <xf numFmtId="0" fontId="65" fillId="7" borderId="43" xfId="23" applyFont="1" applyFill="1" applyBorder="1" applyAlignment="1">
      <alignment horizontal="center" vertical="center" wrapText="1"/>
      <protection/>
    </xf>
    <xf numFmtId="0" fontId="66" fillId="7" borderId="10" xfId="23" applyFont="1" applyFill="1" applyBorder="1" applyAlignment="1">
      <alignment horizontal="center" vertical="center" wrapText="1"/>
      <protection/>
    </xf>
    <xf numFmtId="0" fontId="66" fillId="7" borderId="38" xfId="23" applyFont="1" applyFill="1" applyBorder="1" applyAlignment="1">
      <alignment horizontal="center" vertical="center" wrapText="1"/>
      <protection/>
    </xf>
    <xf numFmtId="0" fontId="105" fillId="7" borderId="38" xfId="23" applyFont="1" applyFill="1" applyBorder="1" applyAlignment="1">
      <alignment vertical="center" wrapText="1"/>
      <protection/>
    </xf>
    <xf numFmtId="0" fontId="105" fillId="7" borderId="39" xfId="23" applyFont="1" applyFill="1" applyBorder="1" applyAlignment="1">
      <alignment vertical="center" wrapText="1"/>
      <protection/>
    </xf>
    <xf numFmtId="0" fontId="73" fillId="7" borderId="43" xfId="23" applyFont="1" applyFill="1" applyBorder="1" applyAlignment="1">
      <alignment horizontal="center" vertical="center" wrapText="1"/>
      <protection/>
    </xf>
    <xf numFmtId="0" fontId="105" fillId="7" borderId="43" xfId="23" applyFont="1" applyFill="1" applyBorder="1" applyAlignment="1">
      <alignment horizontal="center" vertical="center" wrapText="1"/>
      <protection/>
    </xf>
    <xf numFmtId="0" fontId="105" fillId="7" borderId="43" xfId="23" applyFont="1" applyFill="1" applyBorder="1" applyAlignment="1">
      <alignment vertical="center" wrapText="1"/>
      <protection/>
    </xf>
    <xf numFmtId="0" fontId="64" fillId="7" borderId="43" xfId="23" applyFont="1" applyFill="1" applyBorder="1" applyAlignment="1">
      <alignment horizontal="center" vertical="center" wrapText="1"/>
      <protection/>
    </xf>
    <xf numFmtId="164" fontId="102" fillId="7" borderId="43" xfId="29" applyFont="1" applyFill="1" applyBorder="1" applyAlignment="1">
      <alignment vertical="center"/>
    </xf>
    <xf numFmtId="0" fontId="70" fillId="0" borderId="38" xfId="23" applyFont="1" applyFill="1" applyBorder="1" applyAlignment="1" quotePrefix="1">
      <alignment horizontal="center" vertical="center" wrapText="1"/>
      <protection/>
    </xf>
    <xf numFmtId="4" fontId="65" fillId="0" borderId="39" xfId="29" applyNumberFormat="1" applyFont="1" applyFill="1" applyBorder="1" applyAlignment="1">
      <alignment horizontal="center" vertical="center" wrapText="1"/>
    </xf>
    <xf numFmtId="3" fontId="66" fillId="0" borderId="38" xfId="23" applyNumberFormat="1" applyFont="1" applyFill="1" applyBorder="1" applyAlignment="1" quotePrefix="1">
      <alignment horizontal="center" vertical="center" wrapText="1"/>
      <protection/>
    </xf>
    <xf numFmtId="0" fontId="66" fillId="0" borderId="38" xfId="23" applyFont="1" applyFill="1" applyBorder="1" applyAlignment="1">
      <alignment horizontal="center" vertical="center" wrapText="1"/>
      <protection/>
    </xf>
    <xf numFmtId="0" fontId="66" fillId="0" borderId="38" xfId="23" applyFont="1" applyFill="1" applyBorder="1" applyAlignment="1" quotePrefix="1">
      <alignment vertical="center" wrapText="1"/>
      <protection/>
    </xf>
    <xf numFmtId="1" fontId="66" fillId="0" borderId="38" xfId="23" applyNumberFormat="1" applyFont="1" applyFill="1" applyBorder="1" applyAlignment="1">
      <alignment horizontal="center" vertical="center" wrapText="1"/>
      <protection/>
    </xf>
    <xf numFmtId="3" fontId="164" fillId="0" borderId="39" xfId="23" applyNumberFormat="1" applyFont="1" applyFill="1" applyBorder="1" applyAlignment="1">
      <alignment vertical="center" wrapText="1"/>
      <protection/>
    </xf>
    <xf numFmtId="0" fontId="66" fillId="0" borderId="43" xfId="23" applyFont="1" applyFill="1" applyBorder="1" applyAlignment="1">
      <alignment horizontal="center" vertical="center" wrapText="1"/>
      <protection/>
    </xf>
    <xf numFmtId="2" fontId="164" fillId="0" borderId="43" xfId="23" applyNumberFormat="1" applyFont="1" applyFill="1" applyBorder="1" applyAlignment="1" quotePrefix="1">
      <alignment horizontal="center" vertical="center" wrapText="1"/>
      <protection/>
    </xf>
    <xf numFmtId="164" fontId="102" fillId="0" borderId="43" xfId="29" applyFont="1" applyBorder="1" applyAlignment="1">
      <alignment vertical="center"/>
    </xf>
    <xf numFmtId="2" fontId="105" fillId="0" borderId="38" xfId="23" applyNumberFormat="1" applyFont="1" applyFill="1" applyBorder="1" applyAlignment="1" quotePrefix="1">
      <alignment horizontal="center" vertical="center" wrapText="1"/>
      <protection/>
    </xf>
    <xf numFmtId="0" fontId="164" fillId="0" borderId="39" xfId="23" applyFont="1" applyFill="1" applyBorder="1" applyAlignment="1">
      <alignment horizontal="center" vertical="center" wrapText="1"/>
      <protection/>
    </xf>
    <xf numFmtId="4" fontId="65" fillId="7" borderId="39" xfId="29" applyNumberFormat="1" applyFont="1" applyFill="1" applyBorder="1" applyAlignment="1" quotePrefix="1">
      <alignment horizontal="center" vertical="center" wrapText="1"/>
    </xf>
    <xf numFmtId="3" fontId="164" fillId="7" borderId="10" xfId="23" applyNumberFormat="1" applyFont="1" applyFill="1" applyBorder="1" applyAlignment="1" quotePrefix="1">
      <alignment vertical="center" wrapText="1"/>
      <protection/>
    </xf>
    <xf numFmtId="3" fontId="164" fillId="7" borderId="38" xfId="23" applyNumberFormat="1" applyFont="1" applyFill="1" applyBorder="1" applyAlignment="1">
      <alignment vertical="center" wrapText="1"/>
      <protection/>
    </xf>
    <xf numFmtId="3" fontId="66" fillId="7" borderId="38" xfId="23" applyNumberFormat="1" applyFont="1" applyFill="1" applyBorder="1" applyAlignment="1">
      <alignment vertical="center" wrapText="1"/>
      <protection/>
    </xf>
    <xf numFmtId="0" fontId="66" fillId="7" borderId="39" xfId="23" applyFont="1" applyFill="1" applyBorder="1" applyAlignment="1" quotePrefix="1">
      <alignment vertical="center" wrapText="1"/>
      <protection/>
    </xf>
    <xf numFmtId="2" fontId="66" fillId="7" borderId="43" xfId="23" applyNumberFormat="1" applyFont="1" applyFill="1" applyBorder="1" applyAlignment="1" quotePrefix="1">
      <alignment horizontal="center" vertical="center" wrapText="1"/>
      <protection/>
    </xf>
    <xf numFmtId="3" fontId="66" fillId="7" borderId="43" xfId="23" applyNumberFormat="1" applyFont="1" applyFill="1" applyBorder="1" applyAlignment="1">
      <alignment vertical="center" wrapText="1"/>
      <protection/>
    </xf>
    <xf numFmtId="4" fontId="102" fillId="7" borderId="43" xfId="23" applyNumberFormat="1" applyFont="1" applyFill="1" applyBorder="1" applyAlignment="1">
      <alignment vertical="center" wrapText="1"/>
      <protection/>
    </xf>
    <xf numFmtId="0" fontId="105" fillId="0" borderId="38" xfId="23" applyFont="1" applyFill="1" applyBorder="1" applyAlignment="1">
      <alignment horizontal="center" vertical="center" wrapText="1"/>
      <protection/>
    </xf>
    <xf numFmtId="0" fontId="105" fillId="0" borderId="43" xfId="23" applyFont="1" applyFill="1" applyBorder="1" applyAlignment="1" quotePrefix="1">
      <alignment horizontal="center" vertical="center" wrapText="1"/>
      <protection/>
    </xf>
    <xf numFmtId="0" fontId="105" fillId="0" borderId="38" xfId="23" applyFont="1" applyFill="1" applyBorder="1" applyAlignment="1" quotePrefix="1">
      <alignment horizontal="center" vertical="center" wrapText="1"/>
      <protection/>
    </xf>
    <xf numFmtId="3" fontId="66" fillId="0" borderId="38" xfId="23" applyNumberFormat="1" applyFont="1" applyFill="1" applyBorder="1" applyAlignment="1" quotePrefix="1">
      <alignment vertical="center" wrapText="1"/>
      <protection/>
    </xf>
    <xf numFmtId="0" fontId="105" fillId="0" borderId="43" xfId="23" applyFont="1" applyFill="1" applyBorder="1" applyAlignment="1">
      <alignment horizontal="center" vertical="center" wrapText="1"/>
      <protection/>
    </xf>
    <xf numFmtId="0" fontId="133" fillId="7" borderId="38" xfId="23" applyFont="1" applyFill="1" applyBorder="1" applyAlignment="1">
      <alignment horizontal="center" vertical="center" wrapText="1"/>
      <protection/>
    </xf>
    <xf numFmtId="0" fontId="65" fillId="7" borderId="38" xfId="23" applyFont="1" applyFill="1" applyBorder="1" applyAlignment="1">
      <alignment horizontal="center" vertical="center" wrapText="1"/>
      <protection/>
    </xf>
    <xf numFmtId="4" fontId="65" fillId="7" borderId="39" xfId="23" applyNumberFormat="1" applyFont="1" applyFill="1" applyBorder="1" applyAlignment="1">
      <alignment horizontal="center" vertical="center" wrapText="1"/>
      <protection/>
    </xf>
    <xf numFmtId="0" fontId="105" fillId="7" borderId="10" xfId="23" applyFont="1" applyFill="1" applyBorder="1" applyAlignment="1">
      <alignment vertical="center" wrapText="1"/>
      <protection/>
    </xf>
    <xf numFmtId="4" fontId="105" fillId="7" borderId="38" xfId="23" applyNumberFormat="1" applyFont="1" applyFill="1" applyBorder="1" applyAlignment="1" quotePrefix="1">
      <alignment horizontal="center" vertical="center"/>
      <protection/>
    </xf>
    <xf numFmtId="0" fontId="102" fillId="7" borderId="43" xfId="23" applyFont="1" applyFill="1" applyBorder="1" applyAlignment="1">
      <alignment horizontal="center" vertical="center" wrapText="1"/>
      <protection/>
    </xf>
    <xf numFmtId="0" fontId="105" fillId="7" borderId="38" xfId="23" applyFont="1" applyFill="1" applyBorder="1" applyAlignment="1" quotePrefix="1">
      <alignment horizontal="center" vertical="center" wrapText="1"/>
      <protection/>
    </xf>
    <xf numFmtId="0" fontId="105" fillId="7" borderId="43" xfId="23" applyFont="1" applyFill="1" applyBorder="1" applyAlignment="1" quotePrefix="1">
      <alignment horizontal="center" vertical="center" wrapText="1"/>
      <protection/>
    </xf>
    <xf numFmtId="0" fontId="102" fillId="7" borderId="43" xfId="23" applyFont="1" applyFill="1" applyBorder="1" applyAlignment="1">
      <alignment vertical="center" wrapText="1"/>
      <protection/>
    </xf>
    <xf numFmtId="2" fontId="102" fillId="7" borderId="43" xfId="23" applyNumberFormat="1" applyFont="1" applyFill="1" applyBorder="1" applyAlignment="1">
      <alignment vertical="center" wrapText="1"/>
      <protection/>
    </xf>
    <xf numFmtId="0" fontId="161" fillId="12" borderId="18" xfId="23" applyFont="1" applyFill="1" applyBorder="1" applyAlignment="1">
      <alignment horizontal="right" vertical="center" wrapText="1"/>
      <protection/>
    </xf>
    <xf numFmtId="0" fontId="161" fillId="12" borderId="19" xfId="23" applyFont="1" applyFill="1" applyBorder="1" applyAlignment="1">
      <alignment horizontal="right" vertical="center" wrapText="1"/>
      <protection/>
    </xf>
    <xf numFmtId="0" fontId="161" fillId="12" borderId="20" xfId="23" applyFont="1" applyFill="1" applyBorder="1" applyAlignment="1">
      <alignment horizontal="right" vertical="center" wrapText="1"/>
      <protection/>
    </xf>
    <xf numFmtId="164" fontId="102" fillId="12" borderId="31" xfId="29" applyFont="1" applyFill="1" applyBorder="1" applyAlignment="1">
      <alignment vertical="center"/>
    </xf>
    <xf numFmtId="0" fontId="165" fillId="0" borderId="0" xfId="23" applyFont="1" applyAlignment="1">
      <alignment horizontal="left" vertical="center"/>
      <protection/>
    </xf>
    <xf numFmtId="0" fontId="139" fillId="0" borderId="0" xfId="23" applyFont="1" applyAlignment="1">
      <alignment horizontal="center" vertical="center"/>
      <protection/>
    </xf>
    <xf numFmtId="0" fontId="139" fillId="0" borderId="0" xfId="23" applyFont="1" applyAlignment="1">
      <alignment horizontal="right" vertical="center"/>
      <protection/>
    </xf>
    <xf numFmtId="0" fontId="51" fillId="0" borderId="0" xfId="23" applyFont="1" applyBorder="1" applyAlignment="1">
      <alignment/>
      <protection/>
    </xf>
    <xf numFmtId="0" fontId="139" fillId="0" borderId="0" xfId="23" applyFont="1" applyAlignment="1">
      <alignment horizontal="right" vertical="center"/>
      <protection/>
    </xf>
    <xf numFmtId="0" fontId="166" fillId="0" borderId="0" xfId="23" applyFont="1" applyAlignment="1">
      <alignment horizontal="center"/>
      <protection/>
    </xf>
    <xf numFmtId="0" fontId="167" fillId="0" borderId="0" xfId="23" applyFont="1" applyFill="1" applyAlignment="1">
      <alignment horizontal="center" vertical="center"/>
      <protection/>
    </xf>
    <xf numFmtId="0" fontId="167" fillId="0" borderId="0" xfId="23" applyFont="1" applyAlignment="1">
      <alignment horizontal="center" vertical="center"/>
      <protection/>
    </xf>
    <xf numFmtId="0" fontId="139" fillId="0" borderId="0" xfId="23" applyFont="1" applyBorder="1" applyAlignment="1">
      <alignment vertical="center"/>
      <protection/>
    </xf>
    <xf numFmtId="0" fontId="139" fillId="0" borderId="0" xfId="23" applyFont="1" applyAlignment="1">
      <alignment vertical="center"/>
      <protection/>
    </xf>
    <xf numFmtId="0" fontId="139" fillId="0" borderId="0" xfId="23" applyFont="1" applyAlignment="1">
      <alignment horizontal="left" vertical="center"/>
      <protection/>
    </xf>
    <xf numFmtId="0" fontId="168" fillId="0" borderId="0" xfId="23" applyFont="1" applyBorder="1" applyAlignment="1">
      <alignment horizontal="center" vertical="center"/>
      <protection/>
    </xf>
    <xf numFmtId="4" fontId="168" fillId="0" borderId="0" xfId="29" applyNumberFormat="1" applyFont="1" applyAlignment="1">
      <alignment horizontal="center" vertical="center"/>
    </xf>
    <xf numFmtId="0" fontId="139" fillId="0" borderId="0" xfId="23" applyFont="1" applyAlignment="1">
      <alignment horizontal="center" vertical="center" wrapText="1"/>
      <protection/>
    </xf>
    <xf numFmtId="0" fontId="168" fillId="0" borderId="0" xfId="23" applyFont="1" applyAlignment="1">
      <alignment horizontal="center" vertical="center"/>
      <protection/>
    </xf>
    <xf numFmtId="0" fontId="168" fillId="0" borderId="0" xfId="23" applyFont="1" applyBorder="1" applyAlignment="1">
      <alignment horizontal="center" vertical="center"/>
      <protection/>
    </xf>
    <xf numFmtId="0" fontId="66" fillId="0" borderId="0" xfId="23" applyFont="1" applyBorder="1" applyAlignment="1">
      <alignment horizontal="center" vertical="center"/>
      <protection/>
    </xf>
    <xf numFmtId="0" fontId="66" fillId="7" borderId="39" xfId="23" applyFont="1" applyFill="1" applyBorder="1" applyAlignment="1" quotePrefix="1">
      <alignment horizontal="center" vertical="center" wrapText="1"/>
      <protection/>
    </xf>
    <xf numFmtId="0" fontId="105" fillId="0" borderId="10" xfId="23" applyFont="1" applyFill="1" applyBorder="1" applyAlignment="1" quotePrefix="1">
      <alignment horizontal="center" vertical="center" wrapText="1"/>
      <protection/>
    </xf>
    <xf numFmtId="0" fontId="105" fillId="7" borderId="39" xfId="23" applyFont="1" applyFill="1" applyBorder="1" applyAlignment="1">
      <alignment horizontal="center" vertical="center" wrapText="1"/>
      <protection/>
    </xf>
    <xf numFmtId="0" fontId="66" fillId="0" borderId="12" xfId="23" applyFont="1" applyBorder="1" applyAlignment="1">
      <alignment horizontal="center" vertical="center"/>
      <protection/>
    </xf>
    <xf numFmtId="1" fontId="105" fillId="0" borderId="38" xfId="23" applyNumberFormat="1" applyFont="1" applyFill="1" applyBorder="1" applyAlignment="1">
      <alignment horizontal="center" vertical="center" wrapText="1"/>
      <protection/>
    </xf>
    <xf numFmtId="2" fontId="105" fillId="0" borderId="43" xfId="23" applyNumberFormat="1" applyFont="1" applyFill="1" applyBorder="1" applyAlignment="1" quotePrefix="1">
      <alignment horizontal="center" vertical="center" wrapText="1"/>
      <protection/>
    </xf>
    <xf numFmtId="2" fontId="105" fillId="7" borderId="43" xfId="23" applyNumberFormat="1" applyFont="1" applyFill="1" applyBorder="1" applyAlignment="1" quotePrefix="1">
      <alignment horizontal="center" vertical="center" wrapText="1"/>
      <protection/>
    </xf>
    <xf numFmtId="0" fontId="161" fillId="7" borderId="38" xfId="23" applyFont="1" applyFill="1" applyBorder="1" applyAlignment="1">
      <alignment vertical="center"/>
      <protection/>
    </xf>
    <xf numFmtId="0" fontId="161" fillId="0" borderId="38" xfId="23" applyFont="1" applyFill="1" applyBorder="1" applyAlignment="1">
      <alignment horizontal="left" vertical="center"/>
      <protection/>
    </xf>
    <xf numFmtId="0" fontId="105" fillId="0" borderId="39" xfId="23" applyFont="1" applyFill="1" applyBorder="1" applyAlignment="1" quotePrefix="1">
      <alignment horizontal="center" vertical="center" wrapText="1"/>
      <protection/>
    </xf>
    <xf numFmtId="0" fontId="105" fillId="0" borderId="39" xfId="23" applyFont="1" applyFill="1" applyBorder="1" applyAlignment="1">
      <alignment horizontal="center" vertical="center" wrapText="1"/>
      <protection/>
    </xf>
    <xf numFmtId="0" fontId="51" fillId="0" borderId="12" xfId="23" applyFont="1" applyBorder="1" applyAlignment="1">
      <alignment horizontal="center"/>
      <protection/>
    </xf>
    <xf numFmtId="0" fontId="169" fillId="0" borderId="96" xfId="23" applyFont="1" applyBorder="1" applyAlignment="1">
      <alignment horizontal="center" vertical="center" wrapText="1"/>
      <protection/>
    </xf>
    <xf numFmtId="0" fontId="66" fillId="0" borderId="14" xfId="23" applyFont="1" applyBorder="1" applyAlignment="1">
      <alignment horizontal="center" vertical="center"/>
      <protection/>
    </xf>
    <xf numFmtId="0" fontId="66" fillId="0" borderId="15" xfId="23" applyFont="1" applyBorder="1" applyAlignment="1">
      <alignment horizontal="center" vertical="center"/>
      <protection/>
    </xf>
    <xf numFmtId="0" fontId="66" fillId="0" borderId="56" xfId="23" applyFont="1" applyBorder="1" applyAlignment="1">
      <alignment horizontal="center" vertical="center"/>
      <protection/>
    </xf>
    <xf numFmtId="0" fontId="66" fillId="0" borderId="17" xfId="23" applyFont="1" applyBorder="1" applyAlignment="1">
      <alignment horizontal="center" vertical="center"/>
      <protection/>
    </xf>
    <xf numFmtId="0" fontId="66" fillId="0" borderId="56" xfId="23" applyFont="1" applyBorder="1" applyAlignment="1">
      <alignment vertical="center"/>
      <protection/>
    </xf>
    <xf numFmtId="0" fontId="81" fillId="0" borderId="56" xfId="23" applyFont="1" applyBorder="1" applyAlignment="1">
      <alignment horizontal="center" vertical="center"/>
      <protection/>
    </xf>
    <xf numFmtId="0" fontId="81" fillId="0" borderId="0" xfId="23" applyFont="1" applyBorder="1" applyAlignment="1">
      <alignment horizontal="center" vertical="center"/>
      <protection/>
    </xf>
    <xf numFmtId="0" fontId="81" fillId="0" borderId="17" xfId="23" applyFont="1" applyBorder="1" applyAlignment="1">
      <alignment horizontal="center" vertical="center"/>
      <protection/>
    </xf>
    <xf numFmtId="0" fontId="70" fillId="0" borderId="56" xfId="23" applyFont="1" applyBorder="1" applyAlignment="1">
      <alignment vertical="center"/>
      <protection/>
    </xf>
    <xf numFmtId="0" fontId="83" fillId="0" borderId="56" xfId="23" applyFont="1" applyBorder="1" applyAlignment="1">
      <alignment vertical="center"/>
      <protection/>
    </xf>
    <xf numFmtId="0" fontId="71" fillId="0" borderId="56" xfId="23" applyFont="1" applyBorder="1" applyAlignment="1">
      <alignment vertical="center"/>
      <protection/>
    </xf>
    <xf numFmtId="0" fontId="70" fillId="0" borderId="97" xfId="23" applyFont="1" applyBorder="1" applyAlignment="1">
      <alignment vertical="center"/>
      <protection/>
    </xf>
    <xf numFmtId="0" fontId="47" fillId="0" borderId="33" xfId="23" applyFont="1" applyFill="1" applyBorder="1" applyAlignment="1">
      <alignment vertical="center" wrapText="1"/>
      <protection/>
    </xf>
    <xf numFmtId="0" fontId="51" fillId="0" borderId="34" xfId="23" applyFont="1" applyFill="1" applyBorder="1" applyAlignment="1">
      <alignment horizontal="left" vertical="center" wrapText="1"/>
      <protection/>
    </xf>
    <xf numFmtId="0" fontId="55" fillId="0" borderId="33" xfId="23" applyFont="1" applyFill="1" applyBorder="1" applyAlignment="1">
      <alignment vertical="center" wrapText="1"/>
      <protection/>
    </xf>
    <xf numFmtId="0" fontId="56" fillId="0" borderId="33" xfId="23" applyFont="1" applyFill="1" applyBorder="1" applyAlignment="1">
      <alignment vertical="center" wrapText="1"/>
      <protection/>
    </xf>
    <xf numFmtId="4" fontId="56" fillId="0" borderId="36" xfId="23" applyNumberFormat="1" applyFont="1" applyFill="1" applyBorder="1" applyAlignment="1">
      <alignment horizontal="center" vertical="center" wrapText="1"/>
      <protection/>
    </xf>
    <xf numFmtId="0" fontId="56" fillId="0" borderId="37" xfId="23" applyFont="1" applyFill="1" applyBorder="1" applyAlignment="1">
      <alignment horizontal="center" vertical="center" wrapText="1"/>
      <protection/>
    </xf>
    <xf numFmtId="0" fontId="47" fillId="0" borderId="12" xfId="23" applyFont="1" applyFill="1" applyBorder="1" applyAlignment="1">
      <alignment vertical="center" wrapText="1"/>
      <protection/>
    </xf>
    <xf numFmtId="0" fontId="47" fillId="0" borderId="36" xfId="23" applyFont="1" applyFill="1" applyBorder="1" applyAlignment="1">
      <alignment vertical="center" wrapText="1"/>
      <protection/>
    </xf>
    <xf numFmtId="0" fontId="47" fillId="0" borderId="37" xfId="23" applyFont="1" applyFill="1" applyBorder="1" applyAlignment="1">
      <alignment vertical="center" wrapText="1"/>
      <protection/>
    </xf>
    <xf numFmtId="0" fontId="88" fillId="7" borderId="38" xfId="23" applyFont="1" applyFill="1" applyBorder="1" applyAlignment="1">
      <alignment vertical="center" wrapText="1"/>
      <protection/>
    </xf>
    <xf numFmtId="0" fontId="105" fillId="7" borderId="39" xfId="33" applyFont="1" applyFill="1" applyBorder="1">
      <alignment/>
      <protection/>
    </xf>
    <xf numFmtId="0" fontId="105" fillId="7" borderId="2" xfId="33" applyFont="1" applyFill="1" applyBorder="1" applyAlignment="1">
      <alignment horizontal="center"/>
      <protection/>
    </xf>
    <xf numFmtId="164" fontId="105" fillId="7" borderId="39" xfId="31" applyFont="1" applyFill="1" applyBorder="1"/>
    <xf numFmtId="0" fontId="105" fillId="7" borderId="39" xfId="33" applyFont="1" applyFill="1" applyBorder="1" applyAlignment="1">
      <alignment horizontal="center"/>
      <protection/>
    </xf>
    <xf numFmtId="0" fontId="105" fillId="0" borderId="39" xfId="33" applyFont="1" applyFill="1" applyBorder="1">
      <alignment/>
      <protection/>
    </xf>
    <xf numFmtId="0" fontId="105" fillId="0" borderId="2" xfId="33" applyFont="1" applyFill="1" applyBorder="1" applyAlignment="1">
      <alignment horizontal="center" wrapText="1"/>
      <protection/>
    </xf>
    <xf numFmtId="164" fontId="65" fillId="0" borderId="38" xfId="23" applyNumberFormat="1" applyFont="1" applyFill="1" applyBorder="1" applyAlignment="1">
      <alignment horizontal="center" vertical="center" wrapText="1"/>
      <protection/>
    </xf>
    <xf numFmtId="164" fontId="105" fillId="0" borderId="39" xfId="31" applyFont="1" applyFill="1" applyBorder="1"/>
    <xf numFmtId="0" fontId="105" fillId="0" borderId="39" xfId="33" applyFont="1" applyFill="1" applyBorder="1" applyAlignment="1">
      <alignment horizontal="center" wrapText="1"/>
      <protection/>
    </xf>
    <xf numFmtId="164" fontId="67" fillId="0" borderId="43" xfId="29" applyFont="1" applyFill="1" applyBorder="1" applyAlignment="1">
      <alignment vertical="center"/>
    </xf>
    <xf numFmtId="0" fontId="105" fillId="0" borderId="2" xfId="33" applyFont="1" applyFill="1" applyBorder="1" applyAlignment="1">
      <alignment horizontal="center"/>
      <protection/>
    </xf>
    <xf numFmtId="0" fontId="105" fillId="0" borderId="39" xfId="33" applyFont="1" applyFill="1" applyBorder="1" applyAlignment="1">
      <alignment horizontal="center"/>
      <protection/>
    </xf>
    <xf numFmtId="164" fontId="163" fillId="7" borderId="38" xfId="23" applyNumberFormat="1" applyFont="1" applyFill="1" applyBorder="1" applyAlignment="1">
      <alignment horizontal="center" vertical="center" wrapText="1"/>
      <protection/>
    </xf>
    <xf numFmtId="0" fontId="163" fillId="0" borderId="38" xfId="23" applyFont="1" applyFill="1" applyBorder="1" applyAlignment="1">
      <alignment horizontal="center" vertical="center" wrapText="1"/>
      <protection/>
    </xf>
    <xf numFmtId="164" fontId="65" fillId="7" borderId="38" xfId="23" applyNumberFormat="1" applyFont="1" applyFill="1" applyBorder="1" applyAlignment="1">
      <alignment horizontal="center" vertical="center" wrapText="1"/>
      <protection/>
    </xf>
    <xf numFmtId="0" fontId="85" fillId="0" borderId="38" xfId="23" applyFont="1" applyFill="1" applyBorder="1" applyAlignment="1">
      <alignment horizontal="center" vertical="center" wrapText="1"/>
      <protection/>
    </xf>
    <xf numFmtId="0" fontId="170" fillId="0" borderId="38" xfId="23" applyFont="1" applyFill="1" applyBorder="1" applyAlignment="1">
      <alignment horizontal="center" vertical="center" wrapText="1"/>
      <protection/>
    </xf>
    <xf numFmtId="164" fontId="65" fillId="7" borderId="39" xfId="23" applyNumberFormat="1" applyFont="1" applyFill="1" applyBorder="1" applyAlignment="1">
      <alignment horizontal="center" vertical="center" wrapText="1"/>
      <protection/>
    </xf>
    <xf numFmtId="164" fontId="65" fillId="0" borderId="39" xfId="23" applyNumberFormat="1" applyFont="1" applyFill="1" applyBorder="1" applyAlignment="1">
      <alignment horizontal="center" vertical="center" wrapText="1"/>
      <protection/>
    </xf>
    <xf numFmtId="0" fontId="163" fillId="0" borderId="39" xfId="23" applyFont="1" applyFill="1" applyBorder="1" applyAlignment="1">
      <alignment horizontal="center" vertical="center" wrapText="1"/>
      <protection/>
    </xf>
    <xf numFmtId="164" fontId="70" fillId="7" borderId="43" xfId="23" applyNumberFormat="1" applyFont="1" applyFill="1" applyBorder="1" applyAlignment="1">
      <alignment horizontal="center" vertical="center" wrapText="1"/>
      <protection/>
    </xf>
    <xf numFmtId="0" fontId="65" fillId="0" borderId="39" xfId="23" applyFont="1" applyFill="1" applyBorder="1" applyAlignment="1">
      <alignment horizontal="center" vertical="center" wrapText="1"/>
      <protection/>
    </xf>
    <xf numFmtId="164" fontId="163" fillId="0" borderId="39" xfId="23" applyNumberFormat="1" applyFont="1" applyFill="1" applyBorder="1" applyAlignment="1">
      <alignment horizontal="center" vertical="center" wrapText="1"/>
      <protection/>
    </xf>
    <xf numFmtId="0" fontId="65" fillId="7" borderId="39" xfId="23" applyFont="1" applyFill="1" applyBorder="1" applyAlignment="1">
      <alignment horizontal="center" vertical="center" wrapText="1"/>
      <protection/>
    </xf>
    <xf numFmtId="0" fontId="133" fillId="7" borderId="38" xfId="23" applyFont="1" applyFill="1" applyBorder="1" applyAlignment="1">
      <alignment vertical="center" wrapText="1"/>
      <protection/>
    </xf>
    <xf numFmtId="0" fontId="171" fillId="7" borderId="38" xfId="23" applyFont="1" applyFill="1" applyBorder="1" applyAlignment="1">
      <alignment horizontal="center" vertical="center" wrapText="1"/>
      <protection/>
    </xf>
    <xf numFmtId="164" fontId="65" fillId="7" borderId="39" xfId="31" applyFont="1" applyFill="1" applyBorder="1" applyAlignment="1">
      <alignment horizontal="center" vertical="center" wrapText="1"/>
    </xf>
    <xf numFmtId="0" fontId="133" fillId="0" borderId="38" xfId="23" applyFont="1" applyFill="1" applyBorder="1" applyAlignment="1">
      <alignment horizontal="left" vertical="center" wrapText="1"/>
      <protection/>
    </xf>
    <xf numFmtId="0" fontId="171" fillId="0" borderId="38" xfId="23" applyFont="1" applyFill="1" applyBorder="1" applyAlignment="1">
      <alignment horizontal="center" vertical="center" wrapText="1"/>
      <protection/>
    </xf>
    <xf numFmtId="164" fontId="65" fillId="0" borderId="39" xfId="31" applyFont="1" applyFill="1" applyBorder="1" applyAlignment="1">
      <alignment horizontal="center" vertical="center" wrapText="1"/>
    </xf>
    <xf numFmtId="4" fontId="70" fillId="7" borderId="43" xfId="23" applyNumberFormat="1" applyFont="1" applyFill="1" applyBorder="1" applyAlignment="1">
      <alignment horizontal="center" vertical="center" wrapText="1"/>
      <protection/>
    </xf>
    <xf numFmtId="4" fontId="70" fillId="0" borderId="43" xfId="23" applyNumberFormat="1" applyFont="1" applyFill="1" applyBorder="1" applyAlignment="1">
      <alignment horizontal="center" vertical="center" wrapText="1"/>
      <protection/>
    </xf>
    <xf numFmtId="164" fontId="172" fillId="0" borderId="43" xfId="29" applyFont="1" applyBorder="1" applyAlignment="1">
      <alignment vertical="center"/>
    </xf>
    <xf numFmtId="0" fontId="66" fillId="7" borderId="27" xfId="23" applyFont="1" applyFill="1" applyBorder="1" applyAlignment="1">
      <alignment vertical="center" wrapText="1"/>
      <protection/>
    </xf>
    <xf numFmtId="0" fontId="84" fillId="7" borderId="27" xfId="23" applyFont="1" applyFill="1" applyBorder="1" applyAlignment="1">
      <alignment vertical="center" wrapText="1"/>
      <protection/>
    </xf>
    <xf numFmtId="0" fontId="56" fillId="7" borderId="27" xfId="23" applyFont="1" applyFill="1" applyBorder="1" applyAlignment="1">
      <alignment horizontal="center" vertical="center" wrapText="1"/>
      <protection/>
    </xf>
    <xf numFmtId="164" fontId="70" fillId="7" borderId="48" xfId="31" applyFont="1" applyFill="1" applyBorder="1" applyAlignment="1">
      <alignment horizontal="center" vertical="center" wrapText="1"/>
    </xf>
    <xf numFmtId="0" fontId="70" fillId="7" borderId="49" xfId="23" applyFont="1" applyFill="1" applyBorder="1" applyAlignment="1">
      <alignment horizontal="center" vertical="center" wrapText="1"/>
      <protection/>
    </xf>
    <xf numFmtId="0" fontId="66" fillId="7" borderId="30" xfId="23" applyFont="1" applyFill="1" applyBorder="1" applyAlignment="1">
      <alignment vertical="center" wrapText="1"/>
      <protection/>
    </xf>
    <xf numFmtId="0" fontId="66" fillId="7" borderId="48" xfId="23" applyFont="1" applyFill="1" applyBorder="1" applyAlignment="1">
      <alignment vertical="center" wrapText="1"/>
      <protection/>
    </xf>
    <xf numFmtId="0" fontId="66" fillId="7" borderId="49" xfId="23" applyFont="1" applyFill="1" applyBorder="1" applyAlignment="1">
      <alignment vertical="center" wrapText="1"/>
      <protection/>
    </xf>
    <xf numFmtId="0" fontId="71" fillId="7" borderId="49" xfId="23" applyFont="1" applyFill="1" applyBorder="1" applyAlignment="1">
      <alignment horizontal="center" vertical="center" wrapText="1"/>
      <protection/>
    </xf>
    <xf numFmtId="164" fontId="67" fillId="7" borderId="49" xfId="29" applyFont="1" applyFill="1" applyBorder="1" applyAlignment="1">
      <alignment vertical="center"/>
    </xf>
    <xf numFmtId="0" fontId="84" fillId="0" borderId="0" xfId="23" applyFont="1" applyFill="1" applyBorder="1" applyAlignment="1">
      <alignment horizontal="left" vertical="center" wrapText="1"/>
      <protection/>
    </xf>
    <xf numFmtId="0" fontId="56" fillId="0" borderId="0" xfId="23" applyFont="1" applyFill="1" applyBorder="1" applyAlignment="1">
      <alignment horizontal="center" vertical="center" wrapText="1"/>
      <protection/>
    </xf>
    <xf numFmtId="164" fontId="70" fillId="0" borderId="0" xfId="31" applyFont="1" applyFill="1" applyBorder="1" applyAlignment="1">
      <alignment horizontal="center" vertical="center" wrapText="1"/>
    </xf>
    <xf numFmtId="0" fontId="70" fillId="0" borderId="0" xfId="23" applyFont="1" applyFill="1" applyBorder="1" applyAlignment="1">
      <alignment horizontal="center" vertical="center" wrapText="1"/>
      <protection/>
    </xf>
    <xf numFmtId="0" fontId="66" fillId="0" borderId="0" xfId="23" applyFont="1" applyFill="1" applyBorder="1" applyAlignment="1">
      <alignment vertical="center" wrapText="1"/>
      <protection/>
    </xf>
    <xf numFmtId="0" fontId="71" fillId="0" borderId="0" xfId="23" applyFont="1" applyFill="1" applyBorder="1" applyAlignment="1">
      <alignment horizontal="center" vertical="center" wrapText="1"/>
      <protection/>
    </xf>
    <xf numFmtId="164" fontId="67" fillId="0" borderId="0" xfId="29" applyFont="1" applyFill="1" applyBorder="1" applyAlignment="1">
      <alignment vertical="center"/>
    </xf>
    <xf numFmtId="0" fontId="84" fillId="0" borderId="0" xfId="23" applyFont="1" applyFill="1" applyBorder="1" applyAlignment="1">
      <alignment vertical="center" wrapText="1"/>
      <protection/>
    </xf>
    <xf numFmtId="4" fontId="70" fillId="0" borderId="0" xfId="29" applyNumberFormat="1" applyFont="1" applyFill="1" applyBorder="1" applyAlignment="1">
      <alignment horizontal="center" vertical="center" wrapText="1"/>
    </xf>
    <xf numFmtId="4" fontId="70" fillId="0" borderId="0" xfId="23" applyNumberFormat="1" applyFont="1" applyFill="1" applyBorder="1" applyAlignment="1">
      <alignment horizontal="center" vertical="center" wrapText="1"/>
      <protection/>
    </xf>
    <xf numFmtId="0" fontId="51" fillId="0" borderId="36" xfId="23" applyFont="1" applyFill="1" applyBorder="1" applyAlignment="1">
      <alignment horizontal="left" vertical="center" wrapText="1"/>
      <protection/>
    </xf>
    <xf numFmtId="0" fontId="56" fillId="0" borderId="33" xfId="23" applyFont="1" applyFill="1" applyBorder="1" applyAlignment="1">
      <alignment horizontal="center" vertical="center" wrapText="1"/>
      <protection/>
    </xf>
    <xf numFmtId="4" fontId="70" fillId="0" borderId="36" xfId="29" applyNumberFormat="1" applyFont="1" applyFill="1" applyBorder="1" applyAlignment="1">
      <alignment horizontal="center" vertical="center" wrapText="1"/>
    </xf>
    <xf numFmtId="0" fontId="70" fillId="0" borderId="37" xfId="23" applyFont="1" applyFill="1" applyBorder="1" applyAlignment="1">
      <alignment horizontal="center" vertical="center" wrapText="1"/>
      <protection/>
    </xf>
    <xf numFmtId="0" fontId="66" fillId="0" borderId="12" xfId="23" applyFont="1" applyFill="1" applyBorder="1" applyAlignment="1">
      <alignment vertical="center" wrapText="1"/>
      <protection/>
    </xf>
    <xf numFmtId="0" fontId="66" fillId="0" borderId="33" xfId="23" applyFont="1" applyFill="1" applyBorder="1" applyAlignment="1">
      <alignment vertical="center" wrapText="1"/>
      <protection/>
    </xf>
    <xf numFmtId="0" fontId="66" fillId="0" borderId="36" xfId="23" applyFont="1" applyFill="1" applyBorder="1" applyAlignment="1">
      <alignment vertical="center" wrapText="1"/>
      <protection/>
    </xf>
    <xf numFmtId="0" fontId="66" fillId="0" borderId="37" xfId="23" applyFont="1" applyFill="1" applyBorder="1" applyAlignment="1">
      <alignment vertical="center" wrapText="1"/>
      <protection/>
    </xf>
    <xf numFmtId="0" fontId="71" fillId="0" borderId="37" xfId="23" applyFont="1" applyFill="1" applyBorder="1" applyAlignment="1">
      <alignment horizontal="center" vertical="center" wrapText="1"/>
      <protection/>
    </xf>
    <xf numFmtId="164" fontId="67" fillId="0" borderId="37" xfId="29" applyFont="1" applyBorder="1" applyAlignment="1">
      <alignment vertical="center"/>
    </xf>
    <xf numFmtId="0" fontId="102" fillId="6" borderId="39" xfId="33" applyFont="1" applyFill="1" applyBorder="1" applyAlignment="1">
      <alignment horizontal="center"/>
      <protection/>
    </xf>
    <xf numFmtId="0" fontId="56" fillId="0" borderId="38" xfId="23" applyFont="1" applyFill="1" applyBorder="1" applyAlignment="1">
      <alignment horizontal="center" vertical="center" wrapText="1"/>
      <protection/>
    </xf>
    <xf numFmtId="0" fontId="92" fillId="7" borderId="39" xfId="33" applyFont="1" applyFill="1" applyBorder="1">
      <alignment/>
      <protection/>
    </xf>
    <xf numFmtId="0" fontId="56" fillId="7" borderId="38" xfId="23" applyFont="1" applyFill="1" applyBorder="1" applyAlignment="1">
      <alignment horizontal="center" vertical="center" wrapText="1"/>
      <protection/>
    </xf>
    <xf numFmtId="0" fontId="164" fillId="0" borderId="46" xfId="33" applyFont="1" applyBorder="1" applyAlignment="1">
      <alignment horizontal="left" vertical="top" wrapText="1"/>
      <protection/>
    </xf>
    <xf numFmtId="0" fontId="164" fillId="0" borderId="50" xfId="33" applyFont="1" applyBorder="1" applyAlignment="1">
      <alignment horizontal="left" vertical="top" wrapText="1"/>
      <protection/>
    </xf>
    <xf numFmtId="0" fontId="164" fillId="0" borderId="36" xfId="33" applyFont="1" applyBorder="1" applyAlignment="1">
      <alignment horizontal="left" vertical="top" wrapText="1"/>
      <protection/>
    </xf>
    <xf numFmtId="0" fontId="84" fillId="0" borderId="39" xfId="23" applyFont="1" applyFill="1" applyBorder="1" applyAlignment="1">
      <alignment horizontal="left" vertical="center" wrapText="1"/>
      <protection/>
    </xf>
    <xf numFmtId="0" fontId="173" fillId="0" borderId="46" xfId="33" applyFont="1" applyBorder="1" applyAlignment="1">
      <alignment horizontal="left" vertical="top" wrapText="1"/>
      <protection/>
    </xf>
    <xf numFmtId="0" fontId="173" fillId="0" borderId="50" xfId="33" applyFont="1" applyBorder="1" applyAlignment="1">
      <alignment horizontal="left" vertical="top" wrapText="1"/>
      <protection/>
    </xf>
    <xf numFmtId="0" fontId="173" fillId="0" borderId="36" xfId="33" applyFont="1" applyBorder="1" applyAlignment="1">
      <alignment horizontal="left" vertical="top" wrapText="1"/>
      <protection/>
    </xf>
    <xf numFmtId="0" fontId="164" fillId="0" borderId="46" xfId="33" applyFont="1" applyBorder="1" applyAlignment="1">
      <alignment vertical="top" wrapText="1"/>
      <protection/>
    </xf>
    <xf numFmtId="0" fontId="92" fillId="0" borderId="39" xfId="33" applyFont="1" applyFill="1" applyBorder="1">
      <alignment/>
      <protection/>
    </xf>
    <xf numFmtId="0" fontId="164" fillId="7" borderId="46" xfId="33" applyFont="1" applyFill="1" applyBorder="1" applyAlignment="1">
      <alignment horizontal="left" vertical="top" wrapText="1"/>
      <protection/>
    </xf>
    <xf numFmtId="0" fontId="164" fillId="7" borderId="50" xfId="33" applyFont="1" applyFill="1" applyBorder="1" applyAlignment="1">
      <alignment horizontal="left" vertical="top" wrapText="1"/>
      <protection/>
    </xf>
    <xf numFmtId="4" fontId="71" fillId="7" borderId="39" xfId="29" applyNumberFormat="1" applyFont="1" applyFill="1" applyBorder="1" applyAlignment="1">
      <alignment horizontal="center" vertical="center" wrapText="1"/>
    </xf>
    <xf numFmtId="0" fontId="164" fillId="7" borderId="36" xfId="33" applyFont="1" applyFill="1" applyBorder="1" applyAlignment="1">
      <alignment horizontal="left" vertical="top" wrapText="1"/>
      <protection/>
    </xf>
    <xf numFmtId="164" fontId="167" fillId="0" borderId="43" xfId="29" applyFont="1" applyBorder="1" applyAlignment="1">
      <alignment vertical="center"/>
    </xf>
    <xf numFmtId="0" fontId="92" fillId="0" borderId="39" xfId="33" applyFont="1" applyBorder="1">
      <alignment/>
      <protection/>
    </xf>
    <xf numFmtId="0" fontId="92" fillId="0" borderId="46" xfId="33" applyFont="1" applyBorder="1" applyAlignment="1">
      <alignment wrapText="1"/>
      <protection/>
    </xf>
    <xf numFmtId="0" fontId="84" fillId="7" borderId="39" xfId="23" applyFont="1" applyFill="1" applyBorder="1" applyAlignment="1">
      <alignment vertical="center" wrapText="1"/>
      <protection/>
    </xf>
    <xf numFmtId="0" fontId="66" fillId="0" borderId="46" xfId="33" applyFont="1" applyBorder="1" applyAlignment="1">
      <alignment horizontal="left" vertical="top" wrapText="1"/>
      <protection/>
    </xf>
    <xf numFmtId="0" fontId="66" fillId="0" borderId="50" xfId="33" applyFont="1" applyBorder="1" applyAlignment="1">
      <alignment horizontal="left" vertical="top" wrapText="1"/>
      <protection/>
    </xf>
    <xf numFmtId="0" fontId="66" fillId="0" borderId="36" xfId="33" applyFont="1" applyBorder="1" applyAlignment="1">
      <alignment horizontal="left" vertical="top" wrapText="1"/>
      <protection/>
    </xf>
    <xf numFmtId="0" fontId="84" fillId="0" borderId="27" xfId="23" applyFont="1" applyFill="1" applyBorder="1" applyAlignment="1">
      <alignment horizontal="left" vertical="center" wrapText="1"/>
      <protection/>
    </xf>
    <xf numFmtId="0" fontId="70" fillId="0" borderId="27" xfId="23" applyFont="1" applyFill="1" applyBorder="1" applyAlignment="1">
      <alignment horizontal="center" vertical="center" wrapText="1"/>
      <protection/>
    </xf>
    <xf numFmtId="0" fontId="81" fillId="0" borderId="13" xfId="23" applyFont="1" applyBorder="1" applyAlignment="1">
      <alignment horizontal="center"/>
      <protection/>
    </xf>
    <xf numFmtId="0" fontId="81" fillId="0" borderId="14" xfId="23" applyFont="1" applyBorder="1" applyAlignment="1">
      <alignment horizontal="center"/>
      <protection/>
    </xf>
    <xf numFmtId="0" fontId="81" fillId="0" borderId="15" xfId="23" applyFont="1" applyBorder="1" applyAlignment="1">
      <alignment horizontal="center"/>
      <protection/>
    </xf>
    <xf numFmtId="0" fontId="81" fillId="0" borderId="16" xfId="23" applyFont="1" applyBorder="1" applyAlignment="1">
      <alignment horizontal="center"/>
      <protection/>
    </xf>
    <xf numFmtId="0" fontId="81" fillId="0" borderId="0" xfId="23" applyFont="1" applyBorder="1" applyAlignment="1">
      <alignment horizontal="center"/>
      <protection/>
    </xf>
    <xf numFmtId="0" fontId="81" fillId="0" borderId="17" xfId="23" applyFont="1" applyBorder="1" applyAlignment="1">
      <alignment horizontal="center"/>
      <protection/>
    </xf>
    <xf numFmtId="0" fontId="67" fillId="0" borderId="12" xfId="23" applyFont="1" applyBorder="1" applyAlignment="1">
      <alignment vertical="center"/>
      <protection/>
    </xf>
    <xf numFmtId="0" fontId="50" fillId="0" borderId="13" xfId="23" applyFont="1" applyFill="1" applyBorder="1" applyAlignment="1">
      <alignment horizontal="center" vertical="center" wrapText="1"/>
      <protection/>
    </xf>
    <xf numFmtId="0" fontId="50" fillId="0" borderId="44" xfId="23" applyFont="1" applyFill="1" applyBorder="1" applyAlignment="1">
      <alignment horizontal="center" vertical="center" wrapText="1"/>
      <protection/>
    </xf>
    <xf numFmtId="0" fontId="174" fillId="0" borderId="33" xfId="23" applyFont="1" applyFill="1" applyBorder="1" applyAlignment="1">
      <alignment horizontal="center" vertical="center" wrapText="1"/>
      <protection/>
    </xf>
    <xf numFmtId="0" fontId="47" fillId="0" borderId="16" xfId="23" applyFont="1" applyFill="1" applyBorder="1" applyAlignment="1">
      <alignment vertical="center" wrapText="1"/>
      <protection/>
    </xf>
    <xf numFmtId="0" fontId="65" fillId="11" borderId="38" xfId="23" applyFont="1" applyFill="1" applyBorder="1" applyAlignment="1">
      <alignment horizontal="center" vertical="center" wrapText="1"/>
      <protection/>
    </xf>
    <xf numFmtId="0" fontId="65" fillId="11" borderId="43" xfId="23" applyFont="1" applyFill="1" applyBorder="1" applyAlignment="1">
      <alignment horizontal="center" vertical="center" wrapText="1"/>
      <protection/>
    </xf>
    <xf numFmtId="0" fontId="105" fillId="11" borderId="10" xfId="23" applyFont="1" applyFill="1" applyBorder="1" applyAlignment="1">
      <alignment vertical="center" wrapText="1"/>
      <protection/>
    </xf>
    <xf numFmtId="0" fontId="161" fillId="7" borderId="38" xfId="23" applyFont="1" applyFill="1" applyBorder="1" applyAlignment="1">
      <alignment horizontal="left" vertical="center" wrapText="1"/>
      <protection/>
    </xf>
    <xf numFmtId="0" fontId="105" fillId="11" borderId="38" xfId="23" applyFont="1" applyFill="1" applyBorder="1" applyAlignment="1">
      <alignment vertical="center" wrapText="1"/>
      <protection/>
    </xf>
    <xf numFmtId="0" fontId="161" fillId="11" borderId="38" xfId="23" applyFont="1" applyFill="1" applyBorder="1" applyAlignment="1">
      <alignment vertical="center" wrapText="1"/>
      <protection/>
    </xf>
    <xf numFmtId="0" fontId="162" fillId="11" borderId="38" xfId="23" applyFont="1" applyFill="1" applyBorder="1" applyAlignment="1">
      <alignment horizontal="center" vertical="center" wrapText="1"/>
      <protection/>
    </xf>
    <xf numFmtId="0" fontId="163" fillId="11" borderId="38" xfId="23" applyFont="1" applyFill="1" applyBorder="1" applyAlignment="1">
      <alignment horizontal="center" vertical="center" wrapText="1"/>
      <protection/>
    </xf>
    <xf numFmtId="4" fontId="65" fillId="11" borderId="39" xfId="29" applyNumberFormat="1" applyFont="1" applyFill="1" applyBorder="1" applyAlignment="1">
      <alignment horizontal="center" vertical="center" wrapText="1"/>
    </xf>
    <xf numFmtId="0" fontId="105" fillId="11" borderId="39" xfId="23" applyFont="1" applyFill="1" applyBorder="1" applyAlignment="1">
      <alignment vertical="center" wrapText="1"/>
      <protection/>
    </xf>
    <xf numFmtId="0" fontId="105" fillId="11" borderId="43" xfId="23" applyFont="1" applyFill="1" applyBorder="1" applyAlignment="1">
      <alignment vertical="center" wrapText="1"/>
      <protection/>
    </xf>
    <xf numFmtId="4" fontId="65" fillId="11" borderId="39" xfId="23" applyNumberFormat="1" applyFont="1" applyFill="1" applyBorder="1" applyAlignment="1">
      <alignment horizontal="center" vertical="center" wrapText="1"/>
      <protection/>
    </xf>
    <xf numFmtId="0" fontId="64" fillId="11" borderId="43" xfId="23" applyFont="1" applyFill="1" applyBorder="1" applyAlignment="1">
      <alignment horizontal="center" vertical="center" wrapText="1"/>
      <protection/>
    </xf>
    <xf numFmtId="164" fontId="102" fillId="11" borderId="43" xfId="29" applyFont="1" applyFill="1" applyBorder="1" applyAlignment="1">
      <alignment vertical="center"/>
    </xf>
    <xf numFmtId="0" fontId="105" fillId="11" borderId="33" xfId="23" applyFont="1" applyFill="1" applyBorder="1" applyAlignment="1">
      <alignment vertical="center" wrapText="1"/>
      <protection/>
    </xf>
    <xf numFmtId="0" fontId="133" fillId="11" borderId="38" xfId="23" applyFont="1" applyFill="1" applyBorder="1" applyAlignment="1">
      <alignment horizontal="center" vertical="center" wrapText="1"/>
      <protection/>
    </xf>
    <xf numFmtId="0" fontId="161" fillId="11" borderId="38" xfId="23" applyFont="1" applyFill="1" applyBorder="1" applyAlignment="1">
      <alignment horizontal="left" vertical="center" wrapText="1"/>
      <protection/>
    </xf>
    <xf numFmtId="164" fontId="175" fillId="11" borderId="37" xfId="29" applyFont="1" applyFill="1" applyBorder="1" applyAlignment="1">
      <alignment vertical="center"/>
    </xf>
    <xf numFmtId="0" fontId="161" fillId="0" borderId="38" xfId="23" applyFont="1" applyFill="1" applyBorder="1" applyAlignment="1">
      <alignment horizontal="center" vertical="center" wrapText="1"/>
      <protection/>
    </xf>
    <xf numFmtId="164" fontId="175" fillId="11" borderId="39" xfId="29" applyFont="1" applyFill="1" applyBorder="1" applyAlignment="1">
      <alignment vertical="center"/>
    </xf>
    <xf numFmtId="0" fontId="161" fillId="11" borderId="38" xfId="23" applyFont="1" applyFill="1" applyBorder="1" applyAlignment="1">
      <alignment horizontal="center" vertical="center" wrapText="1"/>
      <protection/>
    </xf>
    <xf numFmtId="0" fontId="161" fillId="13" borderId="38" xfId="23" applyFont="1" applyFill="1" applyBorder="1" applyAlignment="1">
      <alignment horizontal="center" wrapText="1"/>
      <protection/>
    </xf>
    <xf numFmtId="43" fontId="162" fillId="7" borderId="38" xfId="34" applyFont="1" applyFill="1" applyBorder="1" applyAlignment="1">
      <alignment horizontal="center" vertical="center" wrapText="1"/>
    </xf>
    <xf numFmtId="0" fontId="102" fillId="7" borderId="38" xfId="23" applyFont="1" applyFill="1" applyBorder="1" applyAlignment="1">
      <alignment vertical="center" wrapText="1"/>
      <protection/>
    </xf>
    <xf numFmtId="0" fontId="102" fillId="11" borderId="43" xfId="23" applyFont="1" applyFill="1" applyBorder="1" applyAlignment="1">
      <alignment vertical="center" wrapText="1"/>
      <protection/>
    </xf>
    <xf numFmtId="1" fontId="102" fillId="11" borderId="38" xfId="34" applyNumberFormat="1" applyFont="1" applyFill="1" applyBorder="1" applyAlignment="1">
      <alignment vertical="center" wrapText="1"/>
    </xf>
    <xf numFmtId="1" fontId="102" fillId="7" borderId="38" xfId="34" applyNumberFormat="1" applyFont="1" applyFill="1" applyBorder="1" applyAlignment="1">
      <alignment vertical="center" wrapText="1"/>
    </xf>
    <xf numFmtId="2" fontId="105" fillId="11" borderId="38" xfId="23" applyNumberFormat="1" applyFont="1" applyFill="1" applyBorder="1" applyAlignment="1">
      <alignment vertical="center" wrapText="1"/>
      <protection/>
    </xf>
    <xf numFmtId="1" fontId="102" fillId="11" borderId="38" xfId="23" applyNumberFormat="1" applyFont="1" applyFill="1" applyBorder="1" applyAlignment="1">
      <alignment vertical="center" wrapText="1"/>
      <protection/>
    </xf>
    <xf numFmtId="1" fontId="102" fillId="11" borderId="39" xfId="23" applyNumberFormat="1" applyFont="1" applyFill="1" applyBorder="1" applyAlignment="1">
      <alignment vertical="center" wrapText="1"/>
      <protection/>
    </xf>
    <xf numFmtId="1" fontId="102" fillId="11" borderId="43" xfId="23" applyNumberFormat="1" applyFont="1" applyFill="1" applyBorder="1" applyAlignment="1">
      <alignment vertical="center" wrapText="1"/>
      <protection/>
    </xf>
    <xf numFmtId="0" fontId="161" fillId="13" borderId="38" xfId="23" applyFont="1" applyFill="1" applyBorder="1" applyAlignment="1">
      <alignment horizontal="center" vertical="center" wrapText="1"/>
      <protection/>
    </xf>
    <xf numFmtId="43" fontId="162" fillId="11" borderId="38" xfId="34" applyFont="1" applyFill="1" applyBorder="1" applyAlignment="1">
      <alignment vertical="top" wrapText="1"/>
    </xf>
    <xf numFmtId="4" fontId="64" fillId="11" borderId="39" xfId="29" applyNumberFormat="1" applyFont="1" applyFill="1" applyBorder="1" applyAlignment="1">
      <alignment horizontal="center" vertical="center" wrapText="1"/>
    </xf>
    <xf numFmtId="43" fontId="162" fillId="11" borderId="38" xfId="34" applyFont="1" applyFill="1" applyBorder="1" applyAlignment="1">
      <alignment horizontal="right" vertical="center" wrapText="1"/>
    </xf>
    <xf numFmtId="1" fontId="102" fillId="11" borderId="43" xfId="34" applyNumberFormat="1" applyFont="1" applyFill="1" applyBorder="1" applyAlignment="1">
      <alignment vertical="center" wrapText="1"/>
    </xf>
    <xf numFmtId="43" fontId="162" fillId="7" borderId="38" xfId="34" applyFont="1" applyFill="1" applyBorder="1" applyAlignment="1">
      <alignment horizontal="right" vertical="center" wrapText="1"/>
    </xf>
    <xf numFmtId="1" fontId="102" fillId="7" borderId="39" xfId="23" applyNumberFormat="1" applyFont="1" applyFill="1" applyBorder="1" applyAlignment="1">
      <alignment vertical="center" wrapText="1"/>
      <protection/>
    </xf>
    <xf numFmtId="1" fontId="102" fillId="7" borderId="43" xfId="23" applyNumberFormat="1" applyFont="1" applyFill="1" applyBorder="1" applyAlignment="1">
      <alignment vertical="center" wrapText="1"/>
      <protection/>
    </xf>
    <xf numFmtId="1" fontId="102" fillId="7" borderId="43" xfId="34" applyNumberFormat="1" applyFont="1" applyFill="1" applyBorder="1" applyAlignment="1">
      <alignment vertical="center" wrapText="1"/>
    </xf>
    <xf numFmtId="164" fontId="176" fillId="11" borderId="43" xfId="29" applyFont="1" applyFill="1" applyBorder="1" applyAlignment="1">
      <alignment vertical="center"/>
    </xf>
    <xf numFmtId="0" fontId="161" fillId="13" borderId="18" xfId="23" applyFont="1" applyFill="1" applyBorder="1" applyAlignment="1">
      <alignment horizontal="right" vertical="center" wrapText="1"/>
      <protection/>
    </xf>
    <xf numFmtId="0" fontId="161" fillId="13" borderId="19" xfId="23" applyFont="1" applyFill="1" applyBorder="1" applyAlignment="1">
      <alignment horizontal="right" vertical="center" wrapText="1"/>
      <protection/>
    </xf>
    <xf numFmtId="0" fontId="161" fillId="13" borderId="20" xfId="23" applyFont="1" applyFill="1" applyBorder="1" applyAlignment="1">
      <alignment horizontal="right" vertical="center" wrapText="1"/>
      <protection/>
    </xf>
    <xf numFmtId="164" fontId="102" fillId="13" borderId="31" xfId="29" applyFont="1" applyFill="1" applyBorder="1" applyAlignment="1">
      <alignment vertical="center"/>
    </xf>
    <xf numFmtId="0" fontId="67" fillId="0" borderId="12" xfId="23" applyFont="1" applyBorder="1" applyAlignment="1">
      <alignment horizontal="left" vertical="center"/>
      <protection/>
    </xf>
    <xf numFmtId="0" fontId="177" fillId="0" borderId="13" xfId="23" applyFont="1" applyBorder="1" applyAlignment="1">
      <alignment horizontal="center"/>
      <protection/>
    </xf>
    <xf numFmtId="0" fontId="177" fillId="0" borderId="14" xfId="23" applyFont="1" applyBorder="1" applyAlignment="1">
      <alignment horizontal="center"/>
      <protection/>
    </xf>
    <xf numFmtId="0" fontId="177" fillId="0" borderId="15" xfId="23" applyFont="1" applyBorder="1" applyAlignment="1">
      <alignment horizontal="center"/>
      <protection/>
    </xf>
    <xf numFmtId="0" fontId="90" fillId="0" borderId="21" xfId="23" applyFont="1" applyBorder="1" applyAlignment="1">
      <alignment horizontal="center" vertical="center" wrapText="1"/>
      <protection/>
    </xf>
    <xf numFmtId="0" fontId="178" fillId="0" borderId="13" xfId="23" applyFont="1" applyFill="1" applyBorder="1" applyAlignment="1">
      <alignment horizontal="center" vertical="center" wrapText="1"/>
      <protection/>
    </xf>
    <xf numFmtId="0" fontId="90" fillId="0" borderId="13" xfId="23" applyFont="1" applyBorder="1" applyAlignment="1">
      <alignment horizontal="center" vertical="center" wrapText="1"/>
      <protection/>
    </xf>
    <xf numFmtId="4" fontId="90" fillId="0" borderId="22" xfId="29" applyNumberFormat="1" applyFont="1" applyBorder="1" applyAlignment="1">
      <alignment horizontal="center" vertical="center" wrapText="1"/>
    </xf>
    <xf numFmtId="0" fontId="90" fillId="0" borderId="23" xfId="23" applyFont="1" applyBorder="1" applyAlignment="1">
      <alignment horizontal="center" vertical="center" wrapText="1"/>
      <protection/>
    </xf>
    <xf numFmtId="0" fontId="90" fillId="0" borderId="24" xfId="23" applyFont="1" applyBorder="1" applyAlignment="1">
      <alignment horizontal="center" vertical="center" wrapText="1"/>
      <protection/>
    </xf>
    <xf numFmtId="0" fontId="90" fillId="0" borderId="25" xfId="23" applyFont="1" applyBorder="1" applyAlignment="1">
      <alignment horizontal="center" vertical="center" wrapText="1"/>
      <protection/>
    </xf>
    <xf numFmtId="0" fontId="90" fillId="0" borderId="26" xfId="23" applyFont="1" applyBorder="1" applyAlignment="1">
      <alignment horizontal="center" vertical="center" wrapText="1"/>
      <protection/>
    </xf>
    <xf numFmtId="0" fontId="90" fillId="0" borderId="22" xfId="23" applyFont="1" applyBorder="1" applyAlignment="1">
      <alignment horizontal="center" vertical="center" wrapText="1"/>
      <protection/>
    </xf>
    <xf numFmtId="0" fontId="90" fillId="0" borderId="27" xfId="23" applyFont="1" applyBorder="1" applyAlignment="1">
      <alignment horizontal="center" vertical="center" wrapText="1"/>
      <protection/>
    </xf>
    <xf numFmtId="0" fontId="178" fillId="0" borderId="44" xfId="23" applyFont="1" applyFill="1" applyBorder="1" applyAlignment="1">
      <alignment horizontal="center" vertical="center" wrapText="1"/>
      <protection/>
    </xf>
    <xf numFmtId="0" fontId="90" fillId="0" borderId="44" xfId="23" applyFont="1" applyBorder="1" applyAlignment="1">
      <alignment horizontal="center" vertical="center" wrapText="1"/>
      <protection/>
    </xf>
    <xf numFmtId="4" fontId="90" fillId="0" borderId="28" xfId="29" applyNumberFormat="1" applyFont="1" applyBorder="1" applyAlignment="1">
      <alignment horizontal="center" vertical="center" wrapText="1"/>
    </xf>
    <xf numFmtId="0" fontId="90" fillId="0" borderId="49" xfId="23" applyFont="1" applyBorder="1" applyAlignment="1">
      <alignment horizontal="center" vertical="center" wrapText="1"/>
      <protection/>
    </xf>
    <xf numFmtId="0" fontId="90" fillId="0" borderId="19" xfId="23" applyFont="1" applyBorder="1" applyAlignment="1">
      <alignment horizontal="center" vertical="center" wrapText="1"/>
      <protection/>
    </xf>
    <xf numFmtId="0" fontId="90" fillId="0" borderId="18" xfId="23" applyFont="1" applyBorder="1" applyAlignment="1">
      <alignment horizontal="center" vertical="center" wrapText="1"/>
      <protection/>
    </xf>
    <xf numFmtId="0" fontId="90" fillId="0" borderId="31" xfId="23" applyFont="1" applyBorder="1" applyAlignment="1">
      <alignment horizontal="center" vertical="center" wrapText="1"/>
      <protection/>
    </xf>
    <xf numFmtId="0" fontId="90" fillId="0" borderId="20" xfId="23" applyFont="1" applyBorder="1" applyAlignment="1">
      <alignment horizontal="center" vertical="center" wrapText="1"/>
      <protection/>
    </xf>
    <xf numFmtId="0" fontId="90" fillId="0" borderId="20" xfId="23" applyFont="1" applyFill="1" applyBorder="1" applyAlignment="1">
      <alignment horizontal="center" vertical="center" wrapText="1"/>
      <protection/>
    </xf>
    <xf numFmtId="0" fontId="90" fillId="0" borderId="28" xfId="23" applyFont="1" applyBorder="1" applyAlignment="1">
      <alignment horizontal="center" vertical="center" wrapText="1"/>
      <protection/>
    </xf>
    <xf numFmtId="0" fontId="47" fillId="13" borderId="33" xfId="23" applyFont="1" applyFill="1" applyBorder="1" applyAlignment="1">
      <alignment horizontal="center" vertical="center" wrapText="1"/>
      <protection/>
    </xf>
    <xf numFmtId="0" fontId="179" fillId="7" borderId="38" xfId="23" applyFont="1" applyFill="1" applyBorder="1" applyAlignment="1">
      <alignment vertical="center" wrapText="1"/>
      <protection/>
    </xf>
    <xf numFmtId="0" fontId="180" fillId="7" borderId="38" xfId="23" applyFont="1" applyFill="1" applyBorder="1" applyAlignment="1">
      <alignment vertical="center" wrapText="1"/>
      <protection/>
    </xf>
    <xf numFmtId="0" fontId="181" fillId="7" borderId="38" xfId="23" applyFont="1" applyFill="1" applyBorder="1" applyAlignment="1">
      <alignment horizontal="center" vertical="center" wrapText="1"/>
      <protection/>
    </xf>
    <xf numFmtId="0" fontId="182" fillId="7" borderId="38" xfId="23" applyFont="1" applyFill="1" applyBorder="1" applyAlignment="1">
      <alignment horizontal="center" vertical="center" wrapText="1"/>
      <protection/>
    </xf>
    <xf numFmtId="4" fontId="182" fillId="7" borderId="39" xfId="23" applyNumberFormat="1" applyFont="1" applyFill="1" applyBorder="1" applyAlignment="1">
      <alignment horizontal="center" vertical="center" wrapText="1"/>
      <protection/>
    </xf>
    <xf numFmtId="0" fontId="182" fillId="7" borderId="43" xfId="23" applyFont="1" applyFill="1" applyBorder="1" applyAlignment="1">
      <alignment horizontal="center" vertical="center" wrapText="1"/>
      <protection/>
    </xf>
    <xf numFmtId="0" fontId="183" fillId="7" borderId="10" xfId="23" applyFont="1" applyFill="1" applyBorder="1" applyAlignment="1">
      <alignment vertical="center" wrapText="1"/>
      <protection/>
    </xf>
    <xf numFmtId="0" fontId="183" fillId="7" borderId="38" xfId="23" applyFont="1" applyFill="1" applyBorder="1" applyAlignment="1">
      <alignment vertical="center" wrapText="1"/>
      <protection/>
    </xf>
    <xf numFmtId="0" fontId="183" fillId="7" borderId="39" xfId="23" applyFont="1" applyFill="1" applyBorder="1" applyAlignment="1">
      <alignment vertical="center" wrapText="1"/>
      <protection/>
    </xf>
    <xf numFmtId="0" fontId="183" fillId="7" borderId="43" xfId="23" applyFont="1" applyFill="1" applyBorder="1" applyAlignment="1">
      <alignment vertical="center" wrapText="1"/>
      <protection/>
    </xf>
    <xf numFmtId="0" fontId="184" fillId="7" borderId="43" xfId="23" applyFont="1" applyFill="1" applyBorder="1" applyAlignment="1">
      <alignment horizontal="center" vertical="center" wrapText="1"/>
      <protection/>
    </xf>
    <xf numFmtId="164" fontId="90" fillId="11" borderId="43" xfId="29" applyFont="1" applyFill="1" applyBorder="1" applyAlignment="1">
      <alignment vertical="center"/>
    </xf>
    <xf numFmtId="0" fontId="185" fillId="11" borderId="38" xfId="23" applyFont="1" applyFill="1" applyBorder="1" applyAlignment="1">
      <alignment horizontal="center" vertical="center" wrapText="1"/>
      <protection/>
    </xf>
    <xf numFmtId="0" fontId="180" fillId="11" borderId="38" xfId="23" applyFont="1" applyFill="1" applyBorder="1" applyAlignment="1">
      <alignment horizontal="left" vertical="center" wrapText="1"/>
      <protection/>
    </xf>
    <xf numFmtId="0" fontId="181" fillId="11" borderId="38" xfId="23" applyFont="1" applyFill="1" applyBorder="1" applyAlignment="1">
      <alignment horizontal="center" vertical="center" wrapText="1"/>
      <protection/>
    </xf>
    <xf numFmtId="0" fontId="182" fillId="11" borderId="38" xfId="23" applyFont="1" applyFill="1" applyBorder="1" applyAlignment="1">
      <alignment horizontal="center" vertical="center" wrapText="1"/>
      <protection/>
    </xf>
    <xf numFmtId="4" fontId="182" fillId="11" borderId="39" xfId="29" applyNumberFormat="1" applyFont="1" applyFill="1" applyBorder="1" applyAlignment="1">
      <alignment horizontal="center" vertical="center" wrapText="1"/>
    </xf>
    <xf numFmtId="0" fontId="182" fillId="11" borderId="43" xfId="23" applyFont="1" applyFill="1" applyBorder="1" applyAlignment="1">
      <alignment horizontal="center" vertical="center" wrapText="1"/>
      <protection/>
    </xf>
    <xf numFmtId="0" fontId="183" fillId="11" borderId="10" xfId="23" applyFont="1" applyFill="1" applyBorder="1" applyAlignment="1">
      <alignment vertical="center" wrapText="1"/>
      <protection/>
    </xf>
    <xf numFmtId="0" fontId="183" fillId="11" borderId="38" xfId="23" applyFont="1" applyFill="1" applyBorder="1" applyAlignment="1">
      <alignment vertical="center" wrapText="1"/>
      <protection/>
    </xf>
    <xf numFmtId="0" fontId="183" fillId="11" borderId="39" xfId="23" applyFont="1" applyFill="1" applyBorder="1" applyAlignment="1">
      <alignment vertical="center" wrapText="1"/>
      <protection/>
    </xf>
    <xf numFmtId="0" fontId="183" fillId="11" borderId="43" xfId="23" applyFont="1" applyFill="1" applyBorder="1" applyAlignment="1">
      <alignment vertical="center" wrapText="1"/>
      <protection/>
    </xf>
    <xf numFmtId="0" fontId="184" fillId="11" borderId="43" xfId="23" applyFont="1" applyFill="1" applyBorder="1" applyAlignment="1">
      <alignment horizontal="center" vertical="center" wrapText="1"/>
      <protection/>
    </xf>
    <xf numFmtId="0" fontId="164" fillId="7" borderId="38" xfId="23" applyFont="1" applyFill="1" applyBorder="1" applyAlignment="1">
      <alignment vertical="center" wrapText="1"/>
      <protection/>
    </xf>
    <xf numFmtId="0" fontId="186" fillId="7" borderId="38" xfId="23" applyFont="1" applyFill="1" applyBorder="1" applyAlignment="1">
      <alignment horizontal="center" vertical="center" wrapText="1"/>
      <protection/>
    </xf>
    <xf numFmtId="4" fontId="182" fillId="7" borderId="39" xfId="29" applyNumberFormat="1" applyFont="1" applyFill="1" applyBorder="1" applyAlignment="1">
      <alignment horizontal="center" vertical="center" wrapText="1"/>
    </xf>
    <xf numFmtId="0" fontId="179" fillId="11" borderId="38" xfId="23" applyFont="1" applyFill="1" applyBorder="1" applyAlignment="1">
      <alignment vertical="center" wrapText="1"/>
      <protection/>
    </xf>
    <xf numFmtId="0" fontId="180" fillId="11" borderId="38" xfId="23" applyFont="1" applyFill="1" applyBorder="1" applyAlignment="1">
      <alignment vertical="center" wrapText="1"/>
      <protection/>
    </xf>
    <xf numFmtId="4" fontId="182" fillId="11" borderId="39" xfId="23" applyNumberFormat="1" applyFont="1" applyFill="1" applyBorder="1" applyAlignment="1">
      <alignment horizontal="center" vertical="center" wrapText="1"/>
      <protection/>
    </xf>
    <xf numFmtId="0" fontId="185" fillId="7" borderId="38" xfId="23" applyFont="1" applyFill="1" applyBorder="1" applyAlignment="1">
      <alignment horizontal="center" vertical="center" wrapText="1"/>
      <protection/>
    </xf>
    <xf numFmtId="0" fontId="180" fillId="7" borderId="38" xfId="23" applyFont="1" applyFill="1" applyBorder="1" applyAlignment="1">
      <alignment horizontal="left" vertical="center" wrapText="1"/>
      <protection/>
    </xf>
    <xf numFmtId="0" fontId="164" fillId="11" borderId="38" xfId="23" applyFont="1" applyFill="1" applyBorder="1" applyAlignment="1">
      <alignment vertical="center" wrapText="1"/>
      <protection/>
    </xf>
    <xf numFmtId="0" fontId="186" fillId="11" borderId="38" xfId="23" applyFont="1" applyFill="1" applyBorder="1" applyAlignment="1">
      <alignment horizontal="center" vertical="center" wrapText="1"/>
      <protection/>
    </xf>
    <xf numFmtId="0" fontId="185" fillId="11" borderId="45" xfId="23" applyFont="1" applyFill="1" applyBorder="1" applyAlignment="1">
      <alignment horizontal="center" vertical="center" wrapText="1"/>
      <protection/>
    </xf>
    <xf numFmtId="0" fontId="180" fillId="11" borderId="45" xfId="23" applyFont="1" applyFill="1" applyBorder="1" applyAlignment="1">
      <alignment horizontal="left" vertical="center" wrapText="1"/>
      <protection/>
    </xf>
    <xf numFmtId="0" fontId="181" fillId="11" borderId="45" xfId="23" applyFont="1" applyFill="1" applyBorder="1" applyAlignment="1">
      <alignment horizontal="center" vertical="center" wrapText="1"/>
      <protection/>
    </xf>
    <xf numFmtId="0" fontId="182" fillId="11" borderId="45" xfId="23" applyFont="1" applyFill="1" applyBorder="1" applyAlignment="1">
      <alignment horizontal="center" vertical="center" wrapText="1"/>
      <protection/>
    </xf>
    <xf numFmtId="4" fontId="182" fillId="11" borderId="46" xfId="29" applyNumberFormat="1" applyFont="1" applyFill="1" applyBorder="1" applyAlignment="1">
      <alignment horizontal="center" vertical="center" wrapText="1"/>
    </xf>
    <xf numFmtId="0" fontId="182" fillId="11" borderId="47" xfId="23" applyFont="1" applyFill="1" applyBorder="1" applyAlignment="1">
      <alignment horizontal="center" vertical="center" wrapText="1"/>
      <protection/>
    </xf>
    <xf numFmtId="0" fontId="183" fillId="11" borderId="4" xfId="23" applyFont="1" applyFill="1" applyBorder="1" applyAlignment="1">
      <alignment vertical="center" wrapText="1"/>
      <protection/>
    </xf>
    <xf numFmtId="0" fontId="183" fillId="11" borderId="45" xfId="23" applyFont="1" applyFill="1" applyBorder="1" applyAlignment="1">
      <alignment vertical="center" wrapText="1"/>
      <protection/>
    </xf>
    <xf numFmtId="0" fontId="183" fillId="11" borderId="46" xfId="23" applyFont="1" applyFill="1" applyBorder="1" applyAlignment="1">
      <alignment vertical="center" wrapText="1"/>
      <protection/>
    </xf>
    <xf numFmtId="0" fontId="183" fillId="11" borderId="47" xfId="23" applyFont="1" applyFill="1" applyBorder="1" applyAlignment="1">
      <alignment vertical="center" wrapText="1"/>
      <protection/>
    </xf>
    <xf numFmtId="0" fontId="184" fillId="11" borderId="47" xfId="23" applyFont="1" applyFill="1" applyBorder="1" applyAlignment="1">
      <alignment horizontal="center" vertical="center" wrapText="1"/>
      <protection/>
    </xf>
    <xf numFmtId="0" fontId="92" fillId="13" borderId="18" xfId="23" applyFont="1" applyFill="1" applyBorder="1" applyAlignment="1">
      <alignment horizontal="right" vertical="center" wrapText="1"/>
      <protection/>
    </xf>
    <xf numFmtId="0" fontId="164" fillId="13" borderId="19" xfId="23" applyFont="1" applyFill="1" applyBorder="1" applyAlignment="1">
      <alignment horizontal="right" vertical="center" wrapText="1"/>
      <protection/>
    </xf>
    <xf numFmtId="0" fontId="164" fillId="13" borderId="20" xfId="23" applyFont="1" applyFill="1" applyBorder="1" applyAlignment="1">
      <alignment horizontal="right" vertical="center" wrapText="1"/>
      <protection/>
    </xf>
    <xf numFmtId="164" fontId="92" fillId="13" borderId="11" xfId="29" applyFont="1" applyFill="1" applyBorder="1" applyAlignment="1">
      <alignment vertical="center"/>
    </xf>
    <xf numFmtId="0" fontId="187" fillId="0" borderId="0" xfId="23" applyFont="1" applyBorder="1" applyAlignment="1">
      <alignment horizontal="left" vertical="center"/>
      <protection/>
    </xf>
    <xf numFmtId="0" fontId="189" fillId="11" borderId="0" xfId="23" applyFont="1" applyFill="1" applyBorder="1" applyAlignment="1">
      <alignment horizontal="left" vertical="center" wrapText="1"/>
      <protection/>
    </xf>
    <xf numFmtId="0" fontId="190" fillId="11" borderId="0" xfId="23" applyFont="1" applyFill="1" applyBorder="1" applyAlignment="1">
      <alignment horizontal="center" vertical="center" wrapText="1"/>
      <protection/>
    </xf>
    <xf numFmtId="0" fontId="191" fillId="11" borderId="0" xfId="23" applyFont="1" applyFill="1" applyBorder="1" applyAlignment="1">
      <alignment horizontal="center" vertical="center" wrapText="1"/>
      <protection/>
    </xf>
    <xf numFmtId="4" fontId="191" fillId="11" borderId="0" xfId="29" applyNumberFormat="1" applyFont="1" applyFill="1" applyBorder="1" applyAlignment="1">
      <alignment horizontal="center" vertical="center" wrapText="1"/>
    </xf>
    <xf numFmtId="0" fontId="188" fillId="11" borderId="0" xfId="23" applyFont="1" applyFill="1" applyBorder="1" applyAlignment="1">
      <alignment vertical="center" wrapText="1"/>
      <protection/>
    </xf>
    <xf numFmtId="0" fontId="73" fillId="11" borderId="0" xfId="23" applyFont="1" applyFill="1" applyBorder="1" applyAlignment="1">
      <alignment vertical="center" wrapText="1"/>
      <protection/>
    </xf>
    <xf numFmtId="0" fontId="66" fillId="11" borderId="0" xfId="23" applyFont="1" applyFill="1" applyBorder="1" applyAlignment="1">
      <alignment vertical="center" wrapText="1"/>
      <protection/>
    </xf>
    <xf numFmtId="0" fontId="71" fillId="11" borderId="0" xfId="23" applyFont="1" applyFill="1" applyBorder="1" applyAlignment="1">
      <alignment horizontal="center" vertical="center" wrapText="1"/>
      <protection/>
    </xf>
    <xf numFmtId="164" fontId="67" fillId="11" borderId="0" xfId="29" applyFont="1" applyFill="1" applyBorder="1" applyAlignment="1">
      <alignment vertical="center"/>
    </xf>
    <xf numFmtId="0" fontId="88" fillId="11" borderId="0" xfId="23" applyFont="1" applyFill="1" applyBorder="1" applyAlignment="1">
      <alignment vertical="center" wrapText="1"/>
      <protection/>
    </xf>
    <xf numFmtId="0" fontId="85" fillId="11" borderId="0" xfId="23" applyFont="1" applyFill="1" applyBorder="1" applyAlignment="1">
      <alignment horizontal="center" vertical="center" wrapText="1"/>
      <protection/>
    </xf>
    <xf numFmtId="0" fontId="170" fillId="11" borderId="0" xfId="23" applyFont="1" applyFill="1" applyBorder="1" applyAlignment="1">
      <alignment horizontal="center" vertical="center" wrapText="1"/>
      <protection/>
    </xf>
    <xf numFmtId="4" fontId="70" fillId="11" borderId="0" xfId="29" applyNumberFormat="1" applyFont="1" applyFill="1" applyBorder="1" applyAlignment="1">
      <alignment horizontal="center" vertical="center" wrapText="1"/>
    </xf>
    <xf numFmtId="0" fontId="70" fillId="11" borderId="0" xfId="23" applyFont="1" applyFill="1" applyBorder="1" applyAlignment="1">
      <alignment horizontal="center" vertical="center" wrapText="1"/>
      <protection/>
    </xf>
    <xf numFmtId="0" fontId="67" fillId="11" borderId="0" xfId="23" applyFont="1" applyFill="1" applyBorder="1" applyAlignment="1">
      <alignment vertical="center" wrapText="1"/>
      <protection/>
    </xf>
    <xf numFmtId="0" fontId="73" fillId="0" borderId="0" xfId="23" applyFont="1" applyBorder="1" applyAlignment="1">
      <alignment horizontal="left" vertical="center"/>
      <protection/>
    </xf>
    <xf numFmtId="0" fontId="179" fillId="11" borderId="0" xfId="23" applyFont="1" applyFill="1" applyBorder="1" applyAlignment="1">
      <alignment horizontal="left" vertical="center" wrapText="1"/>
      <protection/>
    </xf>
    <xf numFmtId="0" fontId="192" fillId="11" borderId="0" xfId="23" applyFont="1" applyFill="1" applyBorder="1" applyAlignment="1">
      <alignment horizontal="center" vertical="center" wrapText="1"/>
      <protection/>
    </xf>
    <xf numFmtId="0" fontId="193" fillId="11" borderId="0" xfId="23" applyFont="1" applyFill="1" applyBorder="1" applyAlignment="1">
      <alignment horizontal="center" vertical="center" wrapText="1"/>
      <protection/>
    </xf>
    <xf numFmtId="4" fontId="193" fillId="11" borderId="0" xfId="29" applyNumberFormat="1" applyFont="1" applyFill="1" applyBorder="1" applyAlignment="1">
      <alignment horizontal="center" vertical="center" wrapText="1"/>
    </xf>
    <xf numFmtId="0" fontId="164" fillId="11" borderId="0" xfId="23" applyFont="1" applyFill="1" applyBorder="1" applyAlignment="1">
      <alignment vertical="center" wrapText="1"/>
      <protection/>
    </xf>
    <xf numFmtId="0" fontId="73" fillId="11" borderId="0" xfId="23" applyFont="1" applyFill="1" applyBorder="1" applyAlignment="1">
      <alignment horizontal="left" vertical="top" wrapText="1"/>
      <protection/>
    </xf>
    <xf numFmtId="0" fontId="84" fillId="11" borderId="0" xfId="23" applyFont="1" applyFill="1" applyBorder="1" applyAlignment="1">
      <alignment horizontal="center" vertical="center" wrapText="1"/>
      <protection/>
    </xf>
    <xf numFmtId="0" fontId="88" fillId="11" borderId="0" xfId="23" applyFont="1" applyFill="1" applyBorder="1" applyAlignment="1">
      <alignment horizontal="left" vertical="center" wrapText="1"/>
      <protection/>
    </xf>
    <xf numFmtId="0" fontId="72" fillId="0" borderId="0" xfId="23" applyFont="1" applyBorder="1" applyAlignment="1">
      <alignment vertical="center"/>
      <protection/>
    </xf>
    <xf numFmtId="0" fontId="194" fillId="11" borderId="0" xfId="23" applyFont="1" applyFill="1" applyBorder="1" applyAlignment="1">
      <alignment horizontal="center" vertical="center"/>
      <protection/>
    </xf>
    <xf numFmtId="0" fontId="195" fillId="11" borderId="0" xfId="23" applyFont="1" applyFill="1" applyBorder="1" applyAlignment="1">
      <alignment horizontal="center" vertical="center"/>
      <protection/>
    </xf>
    <xf numFmtId="4" fontId="160" fillId="11" borderId="0" xfId="29" applyNumberFormat="1" applyFont="1" applyFill="1" applyBorder="1" applyAlignment="1">
      <alignment horizontal="center" vertical="center" wrapText="1"/>
    </xf>
    <xf numFmtId="0" fontId="160" fillId="11" borderId="0" xfId="23" applyFont="1" applyFill="1" applyBorder="1" applyAlignment="1">
      <alignment horizontal="center" vertical="center" wrapText="1"/>
      <protection/>
    </xf>
    <xf numFmtId="0" fontId="73" fillId="11" borderId="0" xfId="23" applyFont="1" applyFill="1" applyBorder="1" applyAlignment="1">
      <alignment vertical="center"/>
      <protection/>
    </xf>
    <xf numFmtId="0" fontId="83" fillId="11" borderId="0" xfId="23" applyFont="1" applyFill="1" applyBorder="1" applyAlignment="1">
      <alignment horizontal="center" vertical="center"/>
      <protection/>
    </xf>
    <xf numFmtId="0" fontId="196" fillId="11" borderId="0" xfId="23" applyFont="1" applyFill="1" applyBorder="1" applyAlignment="1">
      <alignment horizontal="left" vertical="center" wrapText="1"/>
      <protection/>
    </xf>
    <xf numFmtId="0" fontId="194" fillId="11" borderId="0" xfId="23" applyFont="1" applyFill="1" applyBorder="1" applyAlignment="1">
      <alignment horizontal="center" vertical="center" wrapText="1"/>
      <protection/>
    </xf>
    <xf numFmtId="0" fontId="73" fillId="0" borderId="0" xfId="23" applyFont="1" applyBorder="1" applyAlignment="1">
      <alignment horizontal="center" vertical="center"/>
      <protection/>
    </xf>
    <xf numFmtId="0" fontId="83" fillId="11" borderId="0" xfId="23" applyFont="1" applyFill="1" applyBorder="1" applyAlignment="1">
      <alignment horizontal="center" vertical="center" wrapText="1"/>
      <protection/>
    </xf>
    <xf numFmtId="4" fontId="139" fillId="0" borderId="0" xfId="29" applyNumberFormat="1" applyFont="1" applyAlignment="1">
      <alignment horizontal="center" vertical="center"/>
    </xf>
    <xf numFmtId="0" fontId="197" fillId="0" borderId="13" xfId="23" applyFont="1" applyBorder="1" applyAlignment="1">
      <alignment horizontal="center" vertical="center"/>
      <protection/>
    </xf>
    <xf numFmtId="0" fontId="197" fillId="0" borderId="14" xfId="23" applyFont="1" applyBorder="1" applyAlignment="1">
      <alignment horizontal="center" vertical="center"/>
      <protection/>
    </xf>
    <xf numFmtId="0" fontId="197" fillId="0" borderId="15" xfId="23" applyFont="1" applyBorder="1" applyAlignment="1">
      <alignment horizontal="center" vertical="center"/>
      <protection/>
    </xf>
    <xf numFmtId="4" fontId="139" fillId="0" borderId="17" xfId="29" applyNumberFormat="1" applyFont="1" applyBorder="1" applyAlignment="1">
      <alignment horizontal="center" vertical="center"/>
    </xf>
    <xf numFmtId="0" fontId="83" fillId="0" borderId="16" xfId="23" applyFont="1" applyBorder="1" applyAlignment="1">
      <alignment vertical="center" wrapText="1"/>
      <protection/>
    </xf>
    <xf numFmtId="0" fontId="157" fillId="0" borderId="12" xfId="23" applyFont="1" applyBorder="1" applyAlignment="1">
      <alignment horizontal="left" vertical="center"/>
      <protection/>
    </xf>
    <xf numFmtId="0" fontId="82" fillId="0" borderId="12" xfId="23" applyFont="1" applyBorder="1" applyAlignment="1">
      <alignment horizontal="center" vertical="center"/>
      <protection/>
    </xf>
    <xf numFmtId="4" fontId="66" fillId="0" borderId="12" xfId="29" applyNumberFormat="1" applyFont="1" applyBorder="1" applyAlignment="1">
      <alignment horizontal="center" vertical="center"/>
    </xf>
    <xf numFmtId="0" fontId="66" fillId="0" borderId="12" xfId="23" applyFont="1" applyBorder="1" applyAlignment="1">
      <alignment horizontal="center" vertical="center" wrapText="1"/>
      <protection/>
    </xf>
    <xf numFmtId="0" fontId="71" fillId="0" borderId="16" xfId="23" applyFont="1" applyBorder="1" applyAlignment="1">
      <alignment vertical="center" wrapText="1"/>
      <protection/>
    </xf>
    <xf numFmtId="0" fontId="157" fillId="16" borderId="4" xfId="23" applyFont="1" applyFill="1" applyBorder="1" applyAlignment="1">
      <alignment horizontal="left" vertical="center"/>
      <protection/>
    </xf>
    <xf numFmtId="0" fontId="67" fillId="0" borderId="2" xfId="23" applyFont="1" applyBorder="1" applyAlignment="1">
      <alignment horizontal="center" vertical="center" wrapText="1"/>
      <protection/>
    </xf>
    <xf numFmtId="0" fontId="75" fillId="0" borderId="2" xfId="23" applyFont="1" applyFill="1" applyBorder="1" applyAlignment="1">
      <alignment horizontal="center" vertical="center" wrapText="1"/>
      <protection/>
    </xf>
    <xf numFmtId="4" fontId="67" fillId="0" borderId="2" xfId="29" applyNumberFormat="1" applyFont="1" applyBorder="1" applyAlignment="1">
      <alignment horizontal="center" vertical="center" wrapText="1"/>
    </xf>
    <xf numFmtId="0" fontId="67" fillId="0" borderId="2" xfId="23" applyFont="1" applyBorder="1" applyAlignment="1">
      <alignment horizontal="center" vertical="center"/>
      <protection/>
    </xf>
    <xf numFmtId="0" fontId="67" fillId="0" borderId="2" xfId="23" applyFont="1" applyBorder="1" applyAlignment="1">
      <alignment horizontal="center" vertical="center" wrapText="1"/>
      <protection/>
    </xf>
    <xf numFmtId="0" fontId="67" fillId="0" borderId="2" xfId="23" applyFont="1" applyFill="1" applyBorder="1" applyAlignment="1">
      <alignment horizontal="center" vertical="center" wrapText="1"/>
      <protection/>
    </xf>
    <xf numFmtId="0" fontId="198" fillId="17" borderId="2" xfId="33" applyFont="1" applyFill="1" applyBorder="1" applyAlignment="1" applyProtection="1">
      <alignment horizontal="left" vertical="center"/>
      <protection/>
    </xf>
    <xf numFmtId="0" fontId="47" fillId="18" borderId="2" xfId="23" applyFont="1" applyFill="1" applyBorder="1" applyAlignment="1">
      <alignment vertical="center" wrapText="1"/>
      <protection/>
    </xf>
    <xf numFmtId="0" fontId="55" fillId="18" borderId="2" xfId="23" applyFont="1" applyFill="1" applyBorder="1" applyAlignment="1">
      <alignment vertical="center" wrapText="1"/>
      <protection/>
    </xf>
    <xf numFmtId="0" fontId="56" fillId="18" borderId="2" xfId="23" applyFont="1" applyFill="1" applyBorder="1" applyAlignment="1">
      <alignment vertical="center" wrapText="1"/>
      <protection/>
    </xf>
    <xf numFmtId="4" fontId="56" fillId="18" borderId="2" xfId="23" applyNumberFormat="1" applyFont="1" applyFill="1" applyBorder="1" applyAlignment="1">
      <alignment horizontal="center" vertical="center" wrapText="1"/>
      <protection/>
    </xf>
    <xf numFmtId="0" fontId="56" fillId="18" borderId="2" xfId="23" applyFont="1" applyFill="1" applyBorder="1" applyAlignment="1">
      <alignment horizontal="center" vertical="center" wrapText="1"/>
      <protection/>
    </xf>
    <xf numFmtId="0" fontId="47" fillId="18" borderId="2" xfId="23" applyFont="1" applyFill="1" applyBorder="1" applyAlignment="1">
      <alignment horizontal="center" vertical="center" wrapText="1"/>
      <protection/>
    </xf>
    <xf numFmtId="0" fontId="51" fillId="18" borderId="2" xfId="23" applyFont="1" applyFill="1" applyBorder="1" applyAlignment="1">
      <alignment vertical="center" wrapText="1"/>
      <protection/>
    </xf>
    <xf numFmtId="0" fontId="88" fillId="0" borderId="2" xfId="23" applyFont="1" applyFill="1" applyBorder="1" applyAlignment="1">
      <alignment vertical="center" wrapText="1"/>
      <protection/>
    </xf>
    <xf numFmtId="0" fontId="54" fillId="0" borderId="2" xfId="33" applyNumberFormat="1" applyFont="1" applyFill="1" applyBorder="1" applyAlignment="1" applyProtection="1">
      <alignment horizontal="left" vertical="center" wrapText="1"/>
      <protection/>
    </xf>
    <xf numFmtId="0" fontId="85" fillId="0" borderId="2" xfId="23" applyFont="1" applyFill="1" applyBorder="1" applyAlignment="1">
      <alignment horizontal="center" vertical="center" wrapText="1"/>
      <protection/>
    </xf>
    <xf numFmtId="0" fontId="70" fillId="0" borderId="2" xfId="23" applyFont="1" applyFill="1" applyBorder="1" applyAlignment="1">
      <alignment horizontal="center" vertical="center" wrapText="1"/>
      <protection/>
    </xf>
    <xf numFmtId="0" fontId="199" fillId="0" borderId="2" xfId="33" applyNumberFormat="1" applyFont="1" applyFill="1" applyBorder="1" applyAlignment="1" applyProtection="1">
      <alignment horizontal="center" vertical="center" wrapText="1"/>
      <protection/>
    </xf>
    <xf numFmtId="0" fontId="66" fillId="0" borderId="2" xfId="23" applyFont="1" applyFill="1" applyBorder="1" applyAlignment="1">
      <alignment horizontal="center" vertical="center" wrapText="1"/>
      <protection/>
    </xf>
    <xf numFmtId="0" fontId="66" fillId="0" borderId="2" xfId="23" applyFont="1" applyFill="1" applyBorder="1" applyAlignment="1">
      <alignment vertical="center" wrapText="1"/>
      <protection/>
    </xf>
    <xf numFmtId="0" fontId="71" fillId="0" borderId="2" xfId="23" applyFont="1" applyFill="1" applyBorder="1" applyAlignment="1">
      <alignment horizontal="center" vertical="center" wrapText="1"/>
      <protection/>
    </xf>
    <xf numFmtId="164" fontId="167" fillId="0" borderId="2" xfId="29" applyFont="1" applyFill="1" applyBorder="1" applyAlignment="1">
      <alignment vertical="center"/>
    </xf>
    <xf numFmtId="0" fontId="54" fillId="0" borderId="2" xfId="33" applyFont="1" applyFill="1" applyBorder="1" applyAlignment="1" applyProtection="1">
      <alignment horizontal="center" vertical="center" wrapText="1"/>
      <protection/>
    </xf>
    <xf numFmtId="0" fontId="54" fillId="0" borderId="2" xfId="33" applyNumberFormat="1" applyFont="1" applyFill="1" applyBorder="1" applyAlignment="1" applyProtection="1">
      <alignment horizontal="center" vertical="center" wrapText="1"/>
      <protection/>
    </xf>
    <xf numFmtId="0" fontId="88" fillId="18" borderId="2" xfId="23" applyFont="1" applyFill="1" applyBorder="1" applyAlignment="1">
      <alignment horizontal="left" vertical="center" wrapText="1"/>
      <protection/>
    </xf>
    <xf numFmtId="0" fontId="85" fillId="18" borderId="2" xfId="23" applyFont="1" applyFill="1" applyBorder="1" applyAlignment="1">
      <alignment horizontal="center" vertical="center" wrapText="1"/>
      <protection/>
    </xf>
    <xf numFmtId="0" fontId="70" fillId="18" borderId="2" xfId="23" applyFont="1" applyFill="1" applyBorder="1" applyAlignment="1">
      <alignment horizontal="center" vertical="center" wrapText="1"/>
      <protection/>
    </xf>
    <xf numFmtId="4" fontId="71" fillId="18" borderId="2" xfId="29" applyNumberFormat="1" applyFont="1" applyFill="1" applyBorder="1" applyAlignment="1">
      <alignment horizontal="center" vertical="center" wrapText="1"/>
    </xf>
    <xf numFmtId="0" fontId="66" fillId="18" borderId="2" xfId="23" applyFont="1" applyFill="1" applyBorder="1" applyAlignment="1">
      <alignment horizontal="center" vertical="center" wrapText="1"/>
      <protection/>
    </xf>
    <xf numFmtId="0" fontId="66" fillId="18" borderId="2" xfId="23" applyFont="1" applyFill="1" applyBorder="1" applyAlignment="1">
      <alignment vertical="center" wrapText="1"/>
      <protection/>
    </xf>
    <xf numFmtId="0" fontId="71" fillId="18" borderId="2" xfId="23" applyFont="1" applyFill="1" applyBorder="1" applyAlignment="1">
      <alignment horizontal="center" vertical="center" wrapText="1"/>
      <protection/>
    </xf>
    <xf numFmtId="164" fontId="167" fillId="18" borderId="2" xfId="29" applyFont="1" applyFill="1" applyBorder="1" applyAlignment="1">
      <alignment vertical="center"/>
    </xf>
    <xf numFmtId="0" fontId="54" fillId="19" borderId="2" xfId="33" applyNumberFormat="1" applyFont="1" applyFill="1" applyBorder="1" applyAlignment="1" applyProtection="1">
      <alignment horizontal="center" vertical="center" wrapText="1"/>
      <protection/>
    </xf>
    <xf numFmtId="0" fontId="170" fillId="0" borderId="2" xfId="23" applyFont="1" applyFill="1" applyBorder="1" applyAlignment="1">
      <alignment horizontal="center" vertical="center" wrapText="1"/>
      <protection/>
    </xf>
    <xf numFmtId="164" fontId="167" fillId="0" borderId="2" xfId="29" applyFont="1" applyBorder="1" applyAlignment="1">
      <alignment vertical="center"/>
    </xf>
    <xf numFmtId="0" fontId="199" fillId="19" borderId="2" xfId="33" applyNumberFormat="1" applyFont="1" applyFill="1" applyBorder="1" applyAlignment="1" applyProtection="1">
      <alignment horizontal="center" vertical="center" wrapText="1"/>
      <protection/>
    </xf>
    <xf numFmtId="0" fontId="88" fillId="18" borderId="2" xfId="23" applyFont="1" applyFill="1" applyBorder="1" applyAlignment="1">
      <alignment vertical="center" wrapText="1"/>
      <protection/>
    </xf>
    <xf numFmtId="0" fontId="170" fillId="18" borderId="2" xfId="23" applyFont="1" applyFill="1" applyBorder="1" applyAlignment="1">
      <alignment horizontal="center" vertical="center" wrapText="1"/>
      <protection/>
    </xf>
    <xf numFmtId="0" fontId="54" fillId="9" borderId="67" xfId="33" applyNumberFormat="1" applyFont="1" applyFill="1" applyBorder="1" applyAlignment="1" applyProtection="1">
      <alignment horizontal="left" vertical="center" wrapText="1"/>
      <protection/>
    </xf>
    <xf numFmtId="0" fontId="54" fillId="9" borderId="62" xfId="33" applyFont="1" applyFill="1" applyBorder="1" applyAlignment="1" applyProtection="1">
      <alignment horizontal="center" vertical="center" wrapText="1"/>
      <protection/>
    </xf>
    <xf numFmtId="0" fontId="199" fillId="0" borderId="68" xfId="33" applyNumberFormat="1" applyFont="1" applyFill="1" applyBorder="1" applyAlignment="1" applyProtection="1">
      <alignment horizontal="center" vertical="center" wrapText="1"/>
      <protection/>
    </xf>
    <xf numFmtId="0" fontId="54" fillId="18" borderId="2" xfId="33" applyNumberFormat="1" applyFont="1" applyFill="1" applyBorder="1" applyAlignment="1" applyProtection="1">
      <alignment horizontal="left" vertical="center" wrapText="1"/>
      <protection/>
    </xf>
    <xf numFmtId="164" fontId="54" fillId="0" borderId="2" xfId="33" applyNumberFormat="1" applyFont="1" applyFill="1" applyBorder="1" applyAlignment="1" applyProtection="1">
      <alignment horizontal="center" vertical="center" wrapText="1"/>
      <protection/>
    </xf>
    <xf numFmtId="166" fontId="199" fillId="0" borderId="2" xfId="31" applyNumberFormat="1" applyFont="1" applyFill="1" applyBorder="1" applyAlignment="1" applyProtection="1">
      <alignment horizontal="center" vertical="center" wrapText="1"/>
      <protection/>
    </xf>
    <xf numFmtId="164" fontId="167" fillId="0" borderId="2" xfId="31" applyFont="1" applyFill="1" applyBorder="1" applyAlignment="1">
      <alignment vertical="center" wrapText="1"/>
    </xf>
    <xf numFmtId="0" fontId="54" fillId="9" borderId="2" xfId="33" applyNumberFormat="1" applyFont="1" applyFill="1" applyBorder="1" applyAlignment="1" applyProtection="1">
      <alignment horizontal="left" vertical="center" wrapText="1"/>
      <protection/>
    </xf>
    <xf numFmtId="166" fontId="199" fillId="20" borderId="2" xfId="31" applyNumberFormat="1" applyFont="1" applyFill="1" applyBorder="1" applyAlignment="1" applyProtection="1">
      <alignment horizontal="center" vertical="center" wrapText="1"/>
      <protection/>
    </xf>
    <xf numFmtId="0" fontId="84" fillId="0" borderId="2" xfId="23" applyFont="1" applyFill="1" applyBorder="1" applyAlignment="1">
      <alignment vertical="center" wrapText="1"/>
      <protection/>
    </xf>
    <xf numFmtId="4" fontId="71" fillId="0" borderId="2" xfId="29" applyNumberFormat="1" applyFont="1" applyFill="1" applyBorder="1" applyAlignment="1">
      <alignment horizontal="center" vertical="center" wrapText="1"/>
    </xf>
    <xf numFmtId="0" fontId="198" fillId="17" borderId="2" xfId="33" applyFont="1" applyFill="1" applyBorder="1" applyAlignment="1" applyProtection="1">
      <alignment horizontal="left" vertical="center"/>
      <protection locked="0"/>
    </xf>
    <xf numFmtId="0" fontId="84" fillId="0" borderId="2" xfId="23" applyFont="1" applyFill="1" applyBorder="1" applyAlignment="1">
      <alignment horizontal="left" vertical="center" wrapText="1"/>
      <protection/>
    </xf>
    <xf numFmtId="164" fontId="102" fillId="0" borderId="2" xfId="29" applyFont="1" applyFill="1" applyBorder="1" applyAlignment="1">
      <alignment vertical="center"/>
    </xf>
    <xf numFmtId="0" fontId="198" fillId="17" borderId="2" xfId="33" applyFont="1" applyFill="1" applyBorder="1" applyAlignment="1" applyProtection="1">
      <alignment horizontal="left" vertical="center"/>
      <protection locked="0"/>
    </xf>
    <xf numFmtId="0" fontId="121" fillId="16" borderId="9" xfId="23" applyFont="1" applyFill="1" applyBorder="1" applyAlignment="1">
      <alignment horizontal="center" vertical="center" wrapText="1"/>
      <protection/>
    </xf>
    <xf numFmtId="0" fontId="121" fillId="16" borderId="10" xfId="23" applyFont="1" applyFill="1" applyBorder="1" applyAlignment="1">
      <alignment horizontal="center" vertical="center" wrapText="1"/>
      <protection/>
    </xf>
    <xf numFmtId="164" fontId="167" fillId="16" borderId="10" xfId="29" applyFont="1" applyFill="1" applyBorder="1" applyAlignment="1">
      <alignment horizontal="center" vertical="center"/>
    </xf>
    <xf numFmtId="164" fontId="167" fillId="16" borderId="11" xfId="29" applyFont="1" applyFill="1" applyBorder="1" applyAlignment="1">
      <alignment horizontal="center" vertical="center"/>
    </xf>
    <xf numFmtId="164" fontId="66" fillId="0" borderId="0" xfId="23" applyNumberFormat="1" applyFont="1" applyAlignment="1">
      <alignment horizontal="center" vertical="center"/>
      <protection/>
    </xf>
    <xf numFmtId="164" fontId="66" fillId="0" borderId="0" xfId="27" applyFont="1" applyAlignment="1">
      <alignment horizontal="center" vertical="center"/>
    </xf>
    <xf numFmtId="0" fontId="167" fillId="0" borderId="0" xfId="23" applyFont="1" applyAlignment="1">
      <alignment vertical="center"/>
      <protection/>
    </xf>
    <xf numFmtId="0" fontId="166" fillId="0" borderId="0" xfId="23" applyFont="1" applyBorder="1" applyAlignment="1">
      <alignment horizontal="center" vertical="center"/>
      <protection/>
    </xf>
    <xf numFmtId="0" fontId="200" fillId="0" borderId="0" xfId="23" applyFont="1" applyBorder="1" applyAlignment="1">
      <alignment horizontal="center" vertical="center"/>
      <protection/>
    </xf>
    <xf numFmtId="0" fontId="66" fillId="0" borderId="0" xfId="23" applyFont="1" applyAlignment="1">
      <alignment horizontal="center" vertical="center"/>
      <protection/>
    </xf>
    <xf numFmtId="0" fontId="157" fillId="16" borderId="0" xfId="23" applyFont="1" applyFill="1" applyBorder="1" applyAlignment="1">
      <alignment horizontal="left" vertical="center" wrapText="1"/>
      <protection/>
    </xf>
    <xf numFmtId="0" fontId="47" fillId="0" borderId="2" xfId="23" applyFont="1" applyFill="1" applyBorder="1" applyAlignment="1">
      <alignment horizontal="center" vertical="center" wrapText="1"/>
      <protection/>
    </xf>
    <xf numFmtId="0" fontId="123" fillId="17" borderId="2" xfId="33" applyFont="1" applyFill="1" applyBorder="1" applyAlignment="1" applyProtection="1">
      <alignment horizontal="left" vertical="center"/>
      <protection locked="0"/>
    </xf>
    <xf numFmtId="164" fontId="67" fillId="18" borderId="2" xfId="29" applyFont="1" applyFill="1" applyBorder="1" applyAlignment="1">
      <alignment vertical="center"/>
    </xf>
    <xf numFmtId="0" fontId="154" fillId="0" borderId="2" xfId="23" applyFont="1" applyFill="1" applyBorder="1" applyAlignment="1">
      <alignment horizontal="left" vertical="center" wrapText="1"/>
      <protection/>
    </xf>
    <xf numFmtId="0" fontId="154" fillId="0" borderId="2" xfId="23" applyFont="1" applyFill="1" applyBorder="1" applyAlignment="1">
      <alignment vertical="center" wrapText="1"/>
      <protection/>
    </xf>
    <xf numFmtId="0" fontId="121" fillId="16" borderId="2" xfId="23" applyFont="1" applyFill="1" applyBorder="1" applyAlignment="1">
      <alignment horizontal="right" vertical="center" wrapText="1"/>
      <protection/>
    </xf>
    <xf numFmtId="164" fontId="201" fillId="16" borderId="2" xfId="29" applyFont="1" applyFill="1" applyBorder="1" applyAlignment="1">
      <alignment horizontal="right" vertical="center"/>
    </xf>
    <xf numFmtId="0" fontId="200" fillId="0" borderId="13" xfId="23" applyFont="1" applyBorder="1" applyAlignment="1">
      <alignment horizontal="center" vertical="center"/>
      <protection/>
    </xf>
    <xf numFmtId="0" fontId="200" fillId="0" borderId="14" xfId="23" applyFont="1" applyBorder="1" applyAlignment="1">
      <alignment horizontal="center" vertical="center"/>
      <protection/>
    </xf>
    <xf numFmtId="0" fontId="200" fillId="0" borderId="15" xfId="23" applyFont="1" applyBorder="1" applyAlignment="1">
      <alignment horizontal="center" vertical="center"/>
      <protection/>
    </xf>
    <xf numFmtId="0" fontId="157" fillId="16" borderId="0" xfId="23" applyFont="1" applyFill="1" applyBorder="1" applyAlignment="1">
      <alignment horizontal="left" vertical="center"/>
      <protection/>
    </xf>
    <xf numFmtId="0" fontId="157" fillId="0" borderId="0" xfId="23" applyFont="1" applyFill="1" applyBorder="1" applyAlignment="1">
      <alignment vertical="center"/>
      <protection/>
    </xf>
    <xf numFmtId="0" fontId="67" fillId="0" borderId="0" xfId="23" applyFont="1" applyBorder="1" applyAlignment="1">
      <alignment horizontal="left" vertical="center"/>
      <protection/>
    </xf>
    <xf numFmtId="0" fontId="50" fillId="0" borderId="2" xfId="23" applyFont="1" applyFill="1" applyBorder="1" applyAlignment="1">
      <alignment horizontal="center" vertical="center" wrapText="1"/>
      <protection/>
    </xf>
    <xf numFmtId="0" fontId="161" fillId="0" borderId="2" xfId="23" applyFont="1" applyFill="1" applyBorder="1" applyAlignment="1">
      <alignment horizontal="left" vertical="center" wrapText="1"/>
      <protection/>
    </xf>
    <xf numFmtId="0" fontId="65" fillId="0" borderId="2" xfId="23" applyFont="1" applyFill="1" applyBorder="1" applyAlignment="1">
      <alignment horizontal="center" vertical="center" wrapText="1"/>
      <protection/>
    </xf>
    <xf numFmtId="0" fontId="105" fillId="0" borderId="2" xfId="23" applyFont="1" applyFill="1" applyBorder="1" applyAlignment="1">
      <alignment horizontal="center" vertical="center" wrapText="1"/>
      <protection/>
    </xf>
    <xf numFmtId="0" fontId="161" fillId="0" borderId="2" xfId="23" applyFont="1" applyFill="1" applyBorder="1" applyAlignment="1">
      <alignment vertical="center" wrapText="1"/>
      <protection/>
    </xf>
    <xf numFmtId="0" fontId="163" fillId="0" borderId="2" xfId="23" applyFont="1" applyFill="1" applyBorder="1" applyAlignment="1">
      <alignment horizontal="center" vertical="center" wrapText="1"/>
      <protection/>
    </xf>
    <xf numFmtId="164" fontId="167" fillId="16" borderId="2" xfId="29" applyFont="1" applyFill="1" applyBorder="1" applyAlignment="1">
      <alignment vertical="center"/>
    </xf>
    <xf numFmtId="0" fontId="202" fillId="0" borderId="0" xfId="23" applyFont="1" applyAlignment="1">
      <alignment horizontal="left" vertical="center"/>
      <protection/>
    </xf>
    <xf numFmtId="0" fontId="83" fillId="0" borderId="16" xfId="23" applyFont="1" applyBorder="1" applyAlignment="1">
      <alignment horizontal="left" vertical="center" wrapText="1"/>
      <protection/>
    </xf>
    <xf numFmtId="0" fontId="157" fillId="21" borderId="0" xfId="23" applyFont="1" applyFill="1" applyBorder="1" applyAlignment="1">
      <alignment horizontal="left" vertical="center"/>
      <protection/>
    </xf>
    <xf numFmtId="0" fontId="71" fillId="0" borderId="0" xfId="23" applyFont="1" applyBorder="1" applyAlignment="1">
      <alignment horizontal="center" vertical="center"/>
      <protection/>
    </xf>
    <xf numFmtId="164" fontId="67" fillId="0" borderId="2" xfId="31" applyFont="1" applyBorder="1" applyAlignment="1">
      <alignment horizontal="center" vertical="center" wrapText="1"/>
    </xf>
    <xf numFmtId="0" fontId="167" fillId="0" borderId="2" xfId="23" applyFont="1" applyBorder="1" applyAlignment="1">
      <alignment horizontal="center" vertical="center"/>
      <protection/>
    </xf>
    <xf numFmtId="0" fontId="168" fillId="13" borderId="38" xfId="23" applyFont="1" applyFill="1" applyBorder="1" applyAlignment="1">
      <alignment horizontal="left" vertical="center" wrapText="1"/>
      <protection/>
    </xf>
    <xf numFmtId="0" fontId="168" fillId="13" borderId="10" xfId="23" applyFont="1" applyFill="1" applyBorder="1" applyAlignment="1">
      <alignment horizontal="left" vertical="center" wrapText="1"/>
      <protection/>
    </xf>
    <xf numFmtId="0" fontId="168" fillId="13" borderId="43" xfId="23" applyFont="1" applyFill="1" applyBorder="1" applyAlignment="1">
      <alignment horizontal="left" vertical="center" wrapText="1"/>
      <protection/>
    </xf>
    <xf numFmtId="0" fontId="198" fillId="0" borderId="2" xfId="33" applyFont="1" applyFill="1" applyBorder="1" applyAlignment="1" applyProtection="1">
      <alignment horizontal="left" vertical="center" wrapText="1"/>
      <protection/>
    </xf>
    <xf numFmtId="0" fontId="198" fillId="17" borderId="2" xfId="33" applyFont="1" applyFill="1" applyBorder="1" applyAlignment="1" applyProtection="1">
      <alignment horizontal="left" vertical="center" wrapText="1"/>
      <protection/>
    </xf>
    <xf numFmtId="164" fontId="55" fillId="18" borderId="2" xfId="31" applyFont="1" applyFill="1" applyBorder="1" applyAlignment="1">
      <alignment horizontal="center" vertical="center" wrapText="1"/>
    </xf>
    <xf numFmtId="164" fontId="51" fillId="18" borderId="2" xfId="31" applyFont="1" applyFill="1" applyBorder="1" applyAlignment="1">
      <alignment vertical="center" wrapText="1"/>
    </xf>
    <xf numFmtId="0" fontId="67" fillId="0" borderId="2" xfId="23" applyFont="1" applyBorder="1" applyAlignment="1">
      <alignment horizontal="left" vertical="center" wrapText="1"/>
      <protection/>
    </xf>
    <xf numFmtId="0" fontId="47" fillId="0" borderId="2" xfId="23" applyFont="1" applyFill="1" applyBorder="1" applyAlignment="1">
      <alignment horizontal="center" vertical="center" wrapText="1"/>
      <protection/>
    </xf>
    <xf numFmtId="164" fontId="67" fillId="0" borderId="2" xfId="31" applyFont="1" applyBorder="1" applyAlignment="1">
      <alignment horizontal="center" vertical="center" wrapText="1"/>
    </xf>
    <xf numFmtId="164" fontId="167" fillId="0" borderId="2" xfId="31" applyFont="1" applyBorder="1" applyAlignment="1">
      <alignment horizontal="center" vertical="center"/>
    </xf>
    <xf numFmtId="0" fontId="198" fillId="17" borderId="9" xfId="33" applyFont="1" applyFill="1" applyBorder="1" applyAlignment="1" applyProtection="1">
      <alignment horizontal="left" vertical="center" wrapText="1"/>
      <protection/>
    </xf>
    <xf numFmtId="0" fontId="198" fillId="17" borderId="10" xfId="33" applyFont="1" applyFill="1" applyBorder="1" applyAlignment="1" applyProtection="1">
      <alignment horizontal="left" vertical="center" wrapText="1"/>
      <protection/>
    </xf>
    <xf numFmtId="0" fontId="198" fillId="17" borderId="11" xfId="33" applyFont="1" applyFill="1" applyBorder="1" applyAlignment="1" applyProtection="1">
      <alignment horizontal="left" vertical="center" wrapText="1"/>
      <protection/>
    </xf>
    <xf numFmtId="0" fontId="204" fillId="0" borderId="2" xfId="33" applyNumberFormat="1" applyFont="1" applyFill="1" applyBorder="1" applyAlignment="1" applyProtection="1">
      <alignment horizontal="left" vertical="center" wrapText="1"/>
      <protection/>
    </xf>
    <xf numFmtId="164" fontId="199" fillId="0" borderId="2" xfId="31" applyFont="1" applyFill="1" applyBorder="1" applyAlignment="1" applyProtection="1">
      <alignment horizontal="center" vertical="center" wrapText="1"/>
      <protection/>
    </xf>
    <xf numFmtId="164" fontId="167" fillId="0" borderId="2" xfId="31" applyFont="1" applyFill="1" applyBorder="1" applyAlignment="1">
      <alignment vertical="center"/>
    </xf>
    <xf numFmtId="0" fontId="87" fillId="0" borderId="2" xfId="33" applyFont="1" applyFill="1" applyBorder="1" applyAlignment="1" applyProtection="1">
      <alignment horizontal="center" vertical="center" wrapText="1"/>
      <protection/>
    </xf>
    <xf numFmtId="164" fontId="199" fillId="19" borderId="2" xfId="31" applyFont="1" applyFill="1" applyBorder="1" applyAlignment="1" applyProtection="1">
      <alignment horizontal="center" vertical="center" wrapText="1"/>
      <protection/>
    </xf>
    <xf numFmtId="164" fontId="167" fillId="18" borderId="2" xfId="31" applyFont="1" applyFill="1" applyBorder="1" applyAlignment="1">
      <alignment vertical="center"/>
    </xf>
    <xf numFmtId="0" fontId="54" fillId="0" borderId="62" xfId="33" applyFont="1" applyFill="1" applyBorder="1" applyAlignment="1" applyProtection="1">
      <alignment horizontal="center" vertical="center" wrapText="1"/>
      <protection/>
    </xf>
    <xf numFmtId="164" fontId="199" fillId="0" borderId="68" xfId="31" applyFont="1" applyFill="1" applyBorder="1" applyAlignment="1" applyProtection="1">
      <alignment horizontal="center" vertical="center" wrapText="1"/>
      <protection/>
    </xf>
    <xf numFmtId="0" fontId="198" fillId="17" borderId="53" xfId="33" applyFont="1" applyFill="1" applyBorder="1" applyAlignment="1" applyProtection="1">
      <alignment horizontal="left" vertical="center" wrapText="1"/>
      <protection/>
    </xf>
    <xf numFmtId="0" fontId="198" fillId="17" borderId="12" xfId="33" applyFont="1" applyFill="1" applyBorder="1" applyAlignment="1" applyProtection="1">
      <alignment horizontal="left" vertical="center" wrapText="1"/>
      <protection/>
    </xf>
    <xf numFmtId="0" fontId="198" fillId="17" borderId="54" xfId="33" applyFont="1" applyFill="1" applyBorder="1" applyAlignment="1" applyProtection="1">
      <alignment horizontal="left" vertical="center" wrapText="1"/>
      <protection/>
    </xf>
    <xf numFmtId="164" fontId="199" fillId="20" borderId="2" xfId="31" applyFont="1" applyFill="1" applyBorder="1" applyAlignment="1" applyProtection="1">
      <alignment horizontal="center" vertical="center" wrapText="1"/>
      <protection/>
    </xf>
    <xf numFmtId="0" fontId="205" fillId="0" borderId="2" xfId="23" applyFont="1" applyFill="1" applyBorder="1" applyAlignment="1">
      <alignment vertical="center" wrapText="1"/>
      <protection/>
    </xf>
    <xf numFmtId="164" fontId="71" fillId="0" borderId="2" xfId="31" applyFont="1" applyFill="1" applyBorder="1" applyAlignment="1">
      <alignment horizontal="center" vertical="center" wrapText="1"/>
    </xf>
    <xf numFmtId="164" fontId="71" fillId="18" borderId="2" xfId="31" applyFont="1" applyFill="1" applyBorder="1" applyAlignment="1">
      <alignment horizontal="center" vertical="center" wrapText="1"/>
    </xf>
    <xf numFmtId="0" fontId="103" fillId="12" borderId="9" xfId="23" applyFont="1" applyFill="1" applyBorder="1" applyAlignment="1">
      <alignment horizontal="right" vertical="center" wrapText="1"/>
      <protection/>
    </xf>
    <xf numFmtId="0" fontId="103" fillId="12" borderId="10" xfId="23" applyFont="1" applyFill="1" applyBorder="1" applyAlignment="1">
      <alignment horizontal="right" vertical="center" wrapText="1"/>
      <protection/>
    </xf>
    <xf numFmtId="0" fontId="103" fillId="12" borderId="11" xfId="23" applyFont="1" applyFill="1" applyBorder="1" applyAlignment="1">
      <alignment horizontal="right" vertical="center" wrapText="1"/>
      <protection/>
    </xf>
    <xf numFmtId="0" fontId="206" fillId="12" borderId="2" xfId="23" applyFont="1" applyFill="1" applyBorder="1" applyAlignment="1">
      <alignment horizontal="center" vertical="center" wrapText="1"/>
      <protection/>
    </xf>
    <xf numFmtId="164" fontId="103" fillId="12" borderId="2" xfId="31" applyFont="1" applyFill="1" applyBorder="1" applyAlignment="1">
      <alignment vertical="center"/>
    </xf>
    <xf numFmtId="0" fontId="155" fillId="0" borderId="0" xfId="23" applyFont="1" applyFill="1" applyAlignment="1">
      <alignment vertical="center"/>
      <protection/>
    </xf>
    <xf numFmtId="0" fontId="168" fillId="13" borderId="11" xfId="23" applyFont="1" applyFill="1" applyBorder="1" applyAlignment="1">
      <alignment horizontal="left" vertical="center" wrapText="1"/>
      <protection/>
    </xf>
    <xf numFmtId="0" fontId="198" fillId="0" borderId="2" xfId="23" applyFont="1" applyFill="1" applyBorder="1" applyAlignment="1">
      <alignment vertical="center" wrapText="1"/>
      <protection/>
    </xf>
    <xf numFmtId="0" fontId="71" fillId="12" borderId="2" xfId="23" applyFont="1" applyFill="1" applyBorder="1" applyAlignment="1">
      <alignment horizontal="center" vertical="center" wrapText="1"/>
      <protection/>
    </xf>
    <xf numFmtId="164" fontId="167" fillId="12" borderId="2" xfId="31" applyFont="1" applyFill="1" applyBorder="1" applyAlignment="1">
      <alignment vertical="center"/>
    </xf>
    <xf numFmtId="0" fontId="208" fillId="0" borderId="2" xfId="23" applyFont="1" applyFill="1" applyBorder="1" applyAlignment="1">
      <alignment vertical="center" wrapText="1"/>
      <protection/>
    </xf>
    <xf numFmtId="0" fontId="210" fillId="0" borderId="2" xfId="33" applyFont="1" applyFill="1" applyBorder="1" applyAlignment="1" applyProtection="1">
      <alignment horizontal="center" vertical="center" wrapText="1"/>
      <protection/>
    </xf>
    <xf numFmtId="0" fontId="205" fillId="0" borderId="2" xfId="23" applyFont="1" applyFill="1" applyBorder="1" applyAlignment="1">
      <alignment vertical="center"/>
      <protection/>
    </xf>
    <xf numFmtId="164" fontId="167" fillId="16" borderId="2" xfId="29" applyFont="1" applyFill="1" applyBorder="1" applyAlignment="1">
      <alignment horizontal="right" vertical="center"/>
    </xf>
    <xf numFmtId="164" fontId="102" fillId="0" borderId="0" xfId="31" applyFont="1" applyBorder="1" applyAlignment="1">
      <alignment horizontal="center" vertical="center"/>
    </xf>
    <xf numFmtId="0" fontId="102" fillId="0" borderId="12" xfId="23" applyFont="1" applyBorder="1" applyAlignment="1">
      <alignment horizontal="left" vertical="center"/>
      <protection/>
    </xf>
    <xf numFmtId="0" fontId="102" fillId="21" borderId="0" xfId="23" applyFont="1" applyFill="1" applyBorder="1" applyAlignment="1">
      <alignment horizontal="left" vertical="center"/>
      <protection/>
    </xf>
    <xf numFmtId="0" fontId="71" fillId="0" borderId="0" xfId="23" applyFont="1" applyBorder="1" applyAlignment="1">
      <alignment horizontal="left" vertical="center"/>
      <protection/>
    </xf>
    <xf numFmtId="0" fontId="102" fillId="0" borderId="2" xfId="23" applyFont="1" applyBorder="1" applyAlignment="1">
      <alignment horizontal="center" vertical="center"/>
      <protection/>
    </xf>
    <xf numFmtId="164" fontId="102" fillId="0" borderId="2" xfId="31" applyFont="1" applyBorder="1" applyAlignment="1">
      <alignment horizontal="center" vertical="center" wrapText="1"/>
    </xf>
    <xf numFmtId="0" fontId="168" fillId="13" borderId="16" xfId="23" applyFont="1" applyFill="1" applyBorder="1" applyAlignment="1">
      <alignment vertical="center"/>
      <protection/>
    </xf>
    <xf numFmtId="0" fontId="105" fillId="13" borderId="0" xfId="23" applyFont="1" applyFill="1" applyBorder="1" applyAlignment="1">
      <alignment vertical="center"/>
      <protection/>
    </xf>
    <xf numFmtId="0" fontId="82" fillId="13" borderId="0" xfId="23" applyFont="1" applyFill="1" applyBorder="1" applyAlignment="1">
      <alignment horizontal="center" vertical="center"/>
      <protection/>
    </xf>
    <xf numFmtId="0" fontId="66" fillId="13" borderId="0" xfId="23" applyFont="1" applyFill="1" applyBorder="1" applyAlignment="1">
      <alignment horizontal="center" vertical="center"/>
      <protection/>
    </xf>
    <xf numFmtId="164" fontId="102" fillId="13" borderId="0" xfId="31" applyFont="1" applyFill="1" applyBorder="1" applyAlignment="1">
      <alignment horizontal="center" vertical="center"/>
    </xf>
    <xf numFmtId="0" fontId="66" fillId="13" borderId="0" xfId="23" applyFont="1" applyFill="1" applyBorder="1" applyAlignment="1">
      <alignment horizontal="center" vertical="center" wrapText="1"/>
      <protection/>
    </xf>
    <xf numFmtId="0" fontId="66" fillId="13" borderId="0" xfId="23" applyFont="1" applyFill="1" applyBorder="1" applyAlignment="1">
      <alignment vertical="center"/>
      <protection/>
    </xf>
    <xf numFmtId="0" fontId="67" fillId="13" borderId="0" xfId="23" applyFont="1" applyFill="1" applyBorder="1" applyAlignment="1">
      <alignment horizontal="center" vertical="center"/>
      <protection/>
    </xf>
    <xf numFmtId="4" fontId="139" fillId="13" borderId="17" xfId="29" applyNumberFormat="1" applyFont="1" applyFill="1" applyBorder="1" applyAlignment="1">
      <alignment horizontal="center" vertical="center"/>
    </xf>
    <xf numFmtId="0" fontId="198" fillId="0" borderId="2" xfId="33" applyFont="1" applyFill="1" applyBorder="1" applyAlignment="1" applyProtection="1">
      <alignment horizontal="left" vertical="center"/>
      <protection/>
    </xf>
    <xf numFmtId="164" fontId="211" fillId="18" borderId="2" xfId="31" applyFont="1" applyFill="1" applyBorder="1" applyAlignment="1">
      <alignment horizontal="center" vertical="center" wrapText="1"/>
    </xf>
    <xf numFmtId="0" fontId="102" fillId="0" borderId="2" xfId="23" applyFont="1" applyBorder="1" applyAlignment="1">
      <alignment horizontal="left" vertical="center" wrapText="1"/>
      <protection/>
    </xf>
    <xf numFmtId="0" fontId="85" fillId="0" borderId="2" xfId="23" applyFont="1" applyFill="1" applyBorder="1" applyAlignment="1">
      <alignment horizontal="center" vertical="center"/>
      <protection/>
    </xf>
    <xf numFmtId="164" fontId="212" fillId="0" borderId="2" xfId="31" applyFont="1" applyFill="1" applyBorder="1" applyAlignment="1" applyProtection="1">
      <alignment horizontal="center" vertical="center" wrapText="1"/>
      <protection/>
    </xf>
    <xf numFmtId="164" fontId="212" fillId="19" borderId="2" xfId="31" applyFont="1" applyFill="1" applyBorder="1" applyAlignment="1" applyProtection="1">
      <alignment horizontal="center" vertical="center" wrapText="1"/>
      <protection/>
    </xf>
    <xf numFmtId="0" fontId="54" fillId="0" borderId="2" xfId="33" applyFont="1" applyFill="1" applyBorder="1" applyAlignment="1" applyProtection="1">
      <alignment horizontal="center" vertical="center"/>
      <protection/>
    </xf>
    <xf numFmtId="164" fontId="64" fillId="18" borderId="2" xfId="31" applyFont="1" applyFill="1" applyBorder="1" applyAlignment="1">
      <alignment horizontal="center" vertical="center" wrapText="1"/>
    </xf>
    <xf numFmtId="164" fontId="212" fillId="0" borderId="68" xfId="31" applyFont="1" applyFill="1" applyBorder="1" applyAlignment="1" applyProtection="1">
      <alignment horizontal="center" vertical="center" wrapText="1"/>
      <protection/>
    </xf>
    <xf numFmtId="164" fontId="64" fillId="0" borderId="2" xfId="31" applyFont="1" applyFill="1" applyBorder="1" applyAlignment="1">
      <alignment horizontal="center" vertical="center" wrapText="1"/>
    </xf>
    <xf numFmtId="0" fontId="157" fillId="16" borderId="0" xfId="23" applyFont="1" applyFill="1" applyBorder="1" applyAlignment="1">
      <alignment horizontal="center" vertical="center"/>
      <protection/>
    </xf>
    <xf numFmtId="3" fontId="102" fillId="0" borderId="2" xfId="29" applyNumberFormat="1" applyFont="1" applyBorder="1" applyAlignment="1">
      <alignment horizontal="center" vertical="center" wrapText="1"/>
    </xf>
    <xf numFmtId="3" fontId="64" fillId="18" borderId="2" xfId="29" applyNumberFormat="1" applyFont="1" applyFill="1" applyBorder="1" applyAlignment="1">
      <alignment horizontal="center" vertical="center" wrapText="1"/>
    </xf>
    <xf numFmtId="3" fontId="64" fillId="0" borderId="2" xfId="29" applyNumberFormat="1" applyFont="1" applyFill="1" applyBorder="1" applyAlignment="1">
      <alignment horizontal="center" vertical="center" wrapText="1"/>
    </xf>
    <xf numFmtId="3" fontId="105" fillId="0" borderId="0" xfId="29" applyNumberFormat="1" applyFont="1" applyAlignment="1">
      <alignment horizontal="center" vertical="center"/>
    </xf>
    <xf numFmtId="164" fontId="67" fillId="0" borderId="0" xfId="31" applyFont="1" applyBorder="1" applyAlignment="1">
      <alignment vertical="center"/>
    </xf>
    <xf numFmtId="164" fontId="213" fillId="0" borderId="0" xfId="31" applyFont="1" applyBorder="1" applyAlignment="1">
      <alignment vertical="center"/>
    </xf>
    <xf numFmtId="3" fontId="105" fillId="0" borderId="0" xfId="23" applyNumberFormat="1" applyFont="1" applyAlignment="1">
      <alignment horizontal="center" vertical="center" wrapText="1"/>
      <protection/>
    </xf>
    <xf numFmtId="164" fontId="66" fillId="0" borderId="0" xfId="31" applyFont="1" applyBorder="1" applyAlignment="1">
      <alignment vertical="center"/>
    </xf>
    <xf numFmtId="0" fontId="67" fillId="0" borderId="0" xfId="23" applyFont="1" applyBorder="1" applyAlignment="1">
      <alignment horizontal="center" vertical="center"/>
      <protection/>
    </xf>
    <xf numFmtId="0" fontId="67" fillId="0" borderId="6" xfId="23" applyFont="1" applyBorder="1" applyAlignment="1">
      <alignment horizontal="center" vertical="center" wrapText="1"/>
      <protection/>
    </xf>
    <xf numFmtId="0" fontId="47" fillId="0" borderId="6" xfId="23" applyFont="1" applyFill="1" applyBorder="1" applyAlignment="1">
      <alignment horizontal="center" vertical="center" wrapText="1"/>
      <protection/>
    </xf>
    <xf numFmtId="4" fontId="67" fillId="0" borderId="6" xfId="29" applyNumberFormat="1" applyFont="1" applyBorder="1" applyAlignment="1">
      <alignment horizontal="center" vertical="center" wrapText="1"/>
    </xf>
    <xf numFmtId="0" fontId="67" fillId="0" borderId="6" xfId="23" applyFont="1" applyBorder="1" applyAlignment="1">
      <alignment horizontal="center" vertical="center" wrapText="1"/>
      <protection/>
    </xf>
    <xf numFmtId="0" fontId="67" fillId="0" borderId="6" xfId="23" applyFont="1" applyFill="1" applyBorder="1" applyAlignment="1">
      <alignment horizontal="center" vertical="center" wrapText="1"/>
      <protection/>
    </xf>
    <xf numFmtId="0" fontId="67" fillId="0" borderId="6" xfId="23" applyFont="1" applyBorder="1" applyAlignment="1">
      <alignment horizontal="center" vertical="center"/>
      <protection/>
    </xf>
    <xf numFmtId="0" fontId="123" fillId="17" borderId="2" xfId="33" applyFont="1" applyFill="1" applyBorder="1" applyAlignment="1" applyProtection="1">
      <alignment horizontal="left" vertical="center"/>
      <protection/>
    </xf>
    <xf numFmtId="0" fontId="123" fillId="17" borderId="2" xfId="33" applyFont="1" applyFill="1" applyBorder="1" applyAlignment="1" applyProtection="1">
      <alignment vertical="center"/>
      <protection locked="0"/>
    </xf>
    <xf numFmtId="0" fontId="147" fillId="0" borderId="2" xfId="33" applyNumberFormat="1" applyFont="1" applyFill="1" applyBorder="1" applyAlignment="1" applyProtection="1">
      <alignment horizontal="left" vertical="center" wrapText="1"/>
      <protection/>
    </xf>
    <xf numFmtId="164" fontId="210" fillId="0" borderId="2" xfId="33" applyNumberFormat="1" applyFont="1" applyFill="1" applyBorder="1" applyAlignment="1" applyProtection="1">
      <alignment horizontal="center" vertical="center" wrapText="1"/>
      <protection/>
    </xf>
    <xf numFmtId="0" fontId="147" fillId="9" borderId="2" xfId="33" applyNumberFormat="1" applyFont="1" applyFill="1" applyBorder="1" applyAlignment="1" applyProtection="1">
      <alignment horizontal="left" vertical="center" wrapText="1"/>
      <protection/>
    </xf>
    <xf numFmtId="164" fontId="212" fillId="10" borderId="2" xfId="31" applyFont="1" applyFill="1" applyBorder="1" applyAlignment="1" applyProtection="1">
      <alignment horizontal="center" vertical="center" wrapText="1"/>
      <protection/>
    </xf>
    <xf numFmtId="0" fontId="127" fillId="0" borderId="2" xfId="23" applyFont="1" applyFill="1" applyBorder="1" applyAlignment="1">
      <alignment vertical="center" wrapText="1"/>
      <protection/>
    </xf>
    <xf numFmtId="0" fontId="127" fillId="12" borderId="2" xfId="23" applyFont="1" applyFill="1" applyBorder="1" applyAlignment="1">
      <alignment horizontal="right" vertical="center" wrapText="1"/>
      <protection/>
    </xf>
    <xf numFmtId="164" fontId="167" fillId="12" borderId="2" xfId="29" applyFont="1" applyFill="1" applyBorder="1" applyAlignment="1">
      <alignment vertical="center"/>
    </xf>
    <xf numFmtId="164" fontId="214" fillId="18" borderId="2" xfId="31" applyFont="1" applyFill="1" applyBorder="1" applyAlignment="1">
      <alignment horizontal="center" vertical="center" wrapText="1"/>
    </xf>
    <xf numFmtId="0" fontId="127" fillId="0" borderId="2" xfId="23" applyFont="1" applyFill="1" applyBorder="1" applyAlignment="1">
      <alignment horizontal="left" vertical="center" wrapText="1"/>
      <protection/>
    </xf>
    <xf numFmtId="0" fontId="147" fillId="10" borderId="2" xfId="33" applyNumberFormat="1" applyFont="1" applyFill="1" applyBorder="1" applyAlignment="1" applyProtection="1">
      <alignment horizontal="left" vertical="center" wrapText="1"/>
      <protection locked="0"/>
    </xf>
    <xf numFmtId="0" fontId="157" fillId="16" borderId="0" xfId="23" applyFont="1" applyFill="1" applyBorder="1" applyAlignment="1">
      <alignment horizontal="center" vertical="center" wrapText="1"/>
      <protection/>
    </xf>
    <xf numFmtId="0" fontId="123" fillId="13" borderId="2" xfId="33" applyFont="1" applyFill="1" applyBorder="1" applyAlignment="1" applyProtection="1">
      <alignment horizontal="left" vertical="center"/>
      <protection locked="0"/>
    </xf>
    <xf numFmtId="0" fontId="70" fillId="13" borderId="2" xfId="23" applyFont="1" applyFill="1" applyBorder="1" applyAlignment="1">
      <alignment horizontal="center" vertical="center" wrapText="1"/>
      <protection/>
    </xf>
    <xf numFmtId="4" fontId="71" fillId="13" borderId="2" xfId="29" applyNumberFormat="1" applyFont="1" applyFill="1" applyBorder="1" applyAlignment="1">
      <alignment horizontal="center" vertical="center" wrapText="1"/>
    </xf>
    <xf numFmtId="0" fontId="66" fillId="13" borderId="2" xfId="23" applyFont="1" applyFill="1" applyBorder="1" applyAlignment="1">
      <alignment horizontal="center" vertical="center" wrapText="1"/>
      <protection/>
    </xf>
    <xf numFmtId="0" fontId="71" fillId="13" borderId="2" xfId="23" applyFont="1" applyFill="1" applyBorder="1" applyAlignment="1">
      <alignment horizontal="center" vertical="center" wrapText="1"/>
      <protection/>
    </xf>
    <xf numFmtId="164" fontId="67" fillId="13" borderId="2" xfId="29" applyFont="1" applyFill="1" applyBorder="1" applyAlignment="1">
      <alignment vertical="center"/>
    </xf>
    <xf numFmtId="0" fontId="123" fillId="13" borderId="2" xfId="33" applyFont="1" applyFill="1" applyBorder="1" applyAlignment="1" applyProtection="1">
      <alignment horizontal="left" vertical="center" wrapText="1"/>
      <protection locked="0"/>
    </xf>
    <xf numFmtId="0" fontId="67" fillId="13" borderId="2" xfId="23" applyFont="1" applyFill="1" applyBorder="1" applyAlignment="1">
      <alignment horizontal="center" vertical="center" wrapText="1"/>
      <protection/>
    </xf>
    <xf numFmtId="164" fontId="167" fillId="13" borderId="2" xfId="29" applyFont="1" applyFill="1" applyBorder="1" applyAlignment="1">
      <alignment vertical="center"/>
    </xf>
    <xf numFmtId="0" fontId="127" fillId="21" borderId="2" xfId="23" applyFont="1" applyFill="1" applyBorder="1" applyAlignment="1">
      <alignment horizontal="left" vertical="center" wrapText="1"/>
      <protection/>
    </xf>
    <xf numFmtId="0" fontId="123" fillId="0" borderId="2" xfId="33" applyFont="1" applyFill="1" applyBorder="1" applyAlignment="1" applyProtection="1">
      <alignment horizontal="left" vertical="center"/>
      <protection locked="0"/>
    </xf>
    <xf numFmtId="0" fontId="123" fillId="0" borderId="2" xfId="33" applyFont="1" applyFill="1" applyBorder="1" applyAlignment="1" applyProtection="1">
      <alignment horizontal="left" vertical="center" wrapText="1"/>
      <protection locked="0"/>
    </xf>
    <xf numFmtId="0" fontId="121" fillId="12" borderId="2" xfId="23" applyFont="1" applyFill="1" applyBorder="1" applyAlignment="1">
      <alignment horizontal="right" vertical="center" wrapText="1"/>
      <protection/>
    </xf>
    <xf numFmtId="0" fontId="121" fillId="0" borderId="0" xfId="23" applyFont="1" applyFill="1" applyBorder="1" applyAlignment="1">
      <alignment horizontal="right" vertical="center" wrapText="1"/>
      <protection/>
    </xf>
    <xf numFmtId="164" fontId="167" fillId="0" borderId="0" xfId="29" applyFont="1" applyFill="1" applyBorder="1" applyAlignment="1">
      <alignment vertical="center"/>
    </xf>
    <xf numFmtId="0" fontId="167" fillId="0" borderId="45" xfId="23" applyFont="1" applyBorder="1" applyAlignment="1">
      <alignment horizontal="center" vertical="center"/>
      <protection/>
    </xf>
    <xf numFmtId="0" fontId="167" fillId="0" borderId="4" xfId="23" applyFont="1" applyBorder="1" applyAlignment="1">
      <alignment horizontal="center" vertical="center"/>
      <protection/>
    </xf>
    <xf numFmtId="0" fontId="167" fillId="0" borderId="47" xfId="23" applyFont="1" applyBorder="1" applyAlignment="1">
      <alignment horizontal="center" vertical="center"/>
      <protection/>
    </xf>
    <xf numFmtId="0" fontId="167" fillId="0" borderId="16" xfId="23" applyFont="1" applyBorder="1" applyAlignment="1">
      <alignment horizontal="center" vertical="center"/>
      <protection/>
    </xf>
    <xf numFmtId="0" fontId="167" fillId="0" borderId="0" xfId="23" applyFont="1" applyBorder="1" applyAlignment="1">
      <alignment horizontal="center" vertical="center"/>
      <protection/>
    </xf>
    <xf numFmtId="0" fontId="167" fillId="0" borderId="17" xfId="23" applyFont="1" applyBorder="1" applyAlignment="1">
      <alignment horizontal="center" vertical="center"/>
      <protection/>
    </xf>
    <xf numFmtId="0" fontId="168" fillId="0" borderId="16" xfId="23" applyFont="1" applyBorder="1" applyAlignment="1">
      <alignment horizontal="center" vertical="center"/>
      <protection/>
    </xf>
    <xf numFmtId="0" fontId="168" fillId="0" borderId="17" xfId="23" applyFont="1" applyBorder="1" applyAlignment="1">
      <alignment horizontal="center" vertical="center"/>
      <protection/>
    </xf>
    <xf numFmtId="0" fontId="167" fillId="0" borderId="44" xfId="23" applyFont="1" applyBorder="1" applyAlignment="1">
      <alignment horizontal="center" vertical="center"/>
      <protection/>
    </xf>
    <xf numFmtId="0" fontId="167" fillId="0" borderId="29" xfId="23" applyFont="1" applyBorder="1" applyAlignment="1">
      <alignment horizontal="center" vertical="center"/>
      <protection/>
    </xf>
    <xf numFmtId="0" fontId="167" fillId="0" borderId="32" xfId="23" applyFont="1" applyBorder="1" applyAlignment="1">
      <alignment horizontal="center" vertical="center"/>
      <protection/>
    </xf>
    <xf numFmtId="0" fontId="218" fillId="0" borderId="71" xfId="23" applyFont="1" applyBorder="1" applyAlignment="1">
      <alignment horizontal="center" vertical="center"/>
      <protection/>
    </xf>
    <xf numFmtId="0" fontId="218" fillId="0" borderId="72" xfId="23" applyFont="1" applyBorder="1" applyAlignment="1">
      <alignment horizontal="center" vertical="center"/>
      <protection/>
    </xf>
    <xf numFmtId="0" fontId="219" fillId="0" borderId="72" xfId="23" applyFont="1" applyBorder="1" applyAlignment="1">
      <alignment horizontal="center" vertical="center"/>
      <protection/>
    </xf>
    <xf numFmtId="0" fontId="219" fillId="0" borderId="74" xfId="23" applyFont="1" applyBorder="1" applyAlignment="1">
      <alignment horizontal="center" vertical="center"/>
      <protection/>
    </xf>
    <xf numFmtId="0" fontId="168" fillId="0" borderId="75" xfId="23" applyFont="1" applyBorder="1" applyAlignment="1">
      <alignment vertical="center"/>
      <protection/>
    </xf>
    <xf numFmtId="0" fontId="152" fillId="0" borderId="2" xfId="23" applyFont="1" applyBorder="1" applyAlignment="1">
      <alignment vertical="center"/>
      <protection/>
    </xf>
    <xf numFmtId="164" fontId="152" fillId="0" borderId="2" xfId="29" applyFont="1" applyBorder="1" applyAlignment="1">
      <alignment vertical="center"/>
    </xf>
    <xf numFmtId="0" fontId="152" fillId="0" borderId="2" xfId="23" applyFont="1" applyBorder="1">
      <alignment/>
      <protection/>
    </xf>
    <xf numFmtId="164" fontId="152" fillId="0" borderId="2" xfId="29" applyFont="1" applyBorder="1"/>
    <xf numFmtId="0" fontId="152" fillId="0" borderId="2" xfId="23" applyFont="1" applyBorder="1" applyAlignment="1">
      <alignment horizontal="center" wrapText="1"/>
      <protection/>
    </xf>
    <xf numFmtId="0" fontId="152" fillId="0" borderId="60" xfId="23" applyFont="1" applyBorder="1">
      <alignment/>
      <protection/>
    </xf>
    <xf numFmtId="0" fontId="214" fillId="0" borderId="75" xfId="23" applyFont="1" applyBorder="1" applyAlignment="1">
      <alignment vertical="center"/>
      <protection/>
    </xf>
    <xf numFmtId="164" fontId="219" fillId="0" borderId="2" xfId="29" applyFont="1" applyBorder="1" applyAlignment="1">
      <alignment horizontal="left" vertical="center"/>
    </xf>
    <xf numFmtId="0" fontId="220" fillId="0" borderId="2" xfId="23" applyFont="1" applyBorder="1" applyAlignment="1">
      <alignment horizontal="center" vertical="center" wrapText="1"/>
      <protection/>
    </xf>
    <xf numFmtId="0" fontId="220" fillId="0" borderId="60" xfId="23" applyFont="1" applyBorder="1" applyAlignment="1">
      <alignment horizontal="center" vertical="center" wrapText="1"/>
      <protection/>
    </xf>
    <xf numFmtId="0" fontId="214" fillId="0" borderId="2" xfId="23" applyFont="1" applyBorder="1" applyAlignment="1">
      <alignment vertical="center"/>
      <protection/>
    </xf>
    <xf numFmtId="0" fontId="214" fillId="0" borderId="75" xfId="23" applyFont="1" applyBorder="1" applyAlignment="1">
      <alignment horizontal="left" vertical="center"/>
      <protection/>
    </xf>
    <xf numFmtId="0" fontId="214" fillId="0" borderId="2" xfId="23" applyFont="1" applyBorder="1" applyAlignment="1">
      <alignment horizontal="left" vertical="center"/>
      <protection/>
    </xf>
    <xf numFmtId="0" fontId="168" fillId="0" borderId="2" xfId="23" applyFont="1" applyBorder="1" applyAlignment="1">
      <alignment vertical="center"/>
      <protection/>
    </xf>
    <xf numFmtId="0" fontId="168" fillId="0" borderId="60" xfId="23" applyFont="1" applyBorder="1" applyAlignment="1">
      <alignment vertical="center"/>
      <protection/>
    </xf>
    <xf numFmtId="0" fontId="167" fillId="0" borderId="75" xfId="23" applyFont="1" applyBorder="1" applyAlignment="1">
      <alignment horizontal="center" vertical="center" wrapText="1"/>
      <protection/>
    </xf>
    <xf numFmtId="0" fontId="167" fillId="0" borderId="2" xfId="23" applyFont="1" applyBorder="1" applyAlignment="1">
      <alignment horizontal="center" vertical="center" wrapText="1"/>
      <protection/>
    </xf>
    <xf numFmtId="164" fontId="167" fillId="0" borderId="2" xfId="29" applyFont="1" applyBorder="1" applyAlignment="1">
      <alignment horizontal="center" vertical="center" wrapText="1"/>
    </xf>
    <xf numFmtId="0" fontId="167" fillId="0" borderId="2" xfId="23" applyFont="1" applyBorder="1" applyAlignment="1">
      <alignment horizontal="center" vertical="center" wrapText="1"/>
      <protection/>
    </xf>
    <xf numFmtId="0" fontId="101" fillId="0" borderId="60" xfId="23" applyFont="1" applyBorder="1" applyAlignment="1">
      <alignment horizontal="center" wrapText="1"/>
      <protection/>
    </xf>
    <xf numFmtId="0" fontId="19" fillId="0" borderId="0" xfId="23" applyFont="1">
      <alignment/>
      <protection/>
    </xf>
    <xf numFmtId="0" fontId="138" fillId="13" borderId="75" xfId="23" applyFont="1" applyFill="1" applyBorder="1" applyAlignment="1">
      <alignment horizontal="left" vertical="center" wrapText="1"/>
      <protection/>
    </xf>
    <xf numFmtId="0" fontId="138" fillId="13" borderId="2" xfId="23" applyFont="1" applyFill="1" applyBorder="1" applyAlignment="1">
      <alignment horizontal="left" vertical="center" wrapText="1"/>
      <protection/>
    </xf>
    <xf numFmtId="0" fontId="138" fillId="13" borderId="60" xfId="23" applyFont="1" applyFill="1" applyBorder="1" applyAlignment="1">
      <alignment horizontal="left" vertical="center" wrapText="1"/>
      <protection/>
    </xf>
    <xf numFmtId="0" fontId="143" fillId="0" borderId="75" xfId="23" applyFont="1" applyBorder="1" applyAlignment="1" quotePrefix="1">
      <alignment horizontal="right" vertical="center" wrapText="1"/>
      <protection/>
    </xf>
    <xf numFmtId="0" fontId="151" fillId="0" borderId="2" xfId="0" applyFont="1" applyBorder="1" applyAlignment="1">
      <alignment vertical="center"/>
    </xf>
    <xf numFmtId="0" fontId="151" fillId="0" borderId="2" xfId="0" applyFont="1" applyBorder="1" applyAlignment="1">
      <alignment horizontal="center" vertical="center"/>
    </xf>
    <xf numFmtId="2" fontId="143" fillId="0" borderId="2" xfId="0" applyNumberFormat="1" applyFont="1" applyBorder="1" applyAlignment="1">
      <alignment horizontal="right"/>
    </xf>
    <xf numFmtId="3" fontId="143" fillId="0" borderId="2" xfId="0" applyNumberFormat="1" applyFont="1" applyBorder="1" applyAlignment="1">
      <alignment horizontal="center"/>
    </xf>
    <xf numFmtId="164" fontId="143" fillId="0" borderId="2" xfId="29" applyFont="1" applyFill="1" applyBorder="1" applyAlignment="1">
      <alignment horizontal="center" vertical="center" wrapText="1"/>
    </xf>
    <xf numFmtId="0" fontId="221" fillId="0" borderId="2" xfId="29" applyNumberFormat="1" applyFont="1" applyBorder="1" applyAlignment="1">
      <alignment horizontal="center" vertical="center" wrapText="1"/>
    </xf>
    <xf numFmtId="164" fontId="221" fillId="0" borderId="2" xfId="29" applyFont="1" applyFill="1" applyBorder="1" applyAlignment="1">
      <alignment horizontal="center" vertical="center" wrapText="1"/>
    </xf>
    <xf numFmtId="164" fontId="221" fillId="0" borderId="60" xfId="29" applyFont="1" applyFill="1" applyBorder="1" applyAlignment="1">
      <alignment horizontal="center" vertical="center" wrapText="1"/>
    </xf>
    <xf numFmtId="0" fontId="66" fillId="0" borderId="0" xfId="23" applyFont="1">
      <alignment/>
      <protection/>
    </xf>
    <xf numFmtId="0" fontId="151" fillId="0" borderId="2" xfId="0" applyFont="1" applyBorder="1" applyAlignment="1">
      <alignment vertical="center" wrapText="1"/>
    </xf>
    <xf numFmtId="0" fontId="151" fillId="0" borderId="2" xfId="0" applyFont="1" applyBorder="1" applyAlignment="1">
      <alignment horizontal="center" vertical="center" wrapText="1"/>
    </xf>
    <xf numFmtId="0" fontId="143" fillId="0" borderId="2" xfId="0" applyFont="1" applyBorder="1" applyAlignment="1">
      <alignment vertical="center"/>
    </xf>
    <xf numFmtId="0" fontId="143" fillId="0" borderId="2" xfId="0" applyFont="1" applyBorder="1" applyAlignment="1">
      <alignment horizontal="center" vertical="center"/>
    </xf>
    <xf numFmtId="49" fontId="143" fillId="0" borderId="2" xfId="0" applyNumberFormat="1" applyFont="1" applyBorder="1" applyAlignment="1">
      <alignment horizontal="center"/>
    </xf>
    <xf numFmtId="164" fontId="221" fillId="0" borderId="60" xfId="29" applyFont="1" applyBorder="1" applyAlignment="1">
      <alignment vertical="center" wrapText="1"/>
    </xf>
    <xf numFmtId="0" fontId="221" fillId="0" borderId="2" xfId="23" applyFont="1" applyFill="1" applyBorder="1" applyAlignment="1">
      <alignment horizontal="center" vertical="center" wrapText="1"/>
      <protection/>
    </xf>
    <xf numFmtId="0" fontId="221" fillId="0" borderId="60" xfId="23" applyFont="1" applyBorder="1" applyAlignment="1">
      <alignment vertical="center" wrapText="1"/>
      <protection/>
    </xf>
    <xf numFmtId="0" fontId="222" fillId="14" borderId="75" xfId="23" applyFont="1" applyFill="1" applyBorder="1" applyAlignment="1">
      <alignment horizontal="center" vertical="center" wrapText="1"/>
      <protection/>
    </xf>
    <xf numFmtId="0" fontId="222" fillId="14" borderId="2" xfId="23" applyFont="1" applyFill="1" applyBorder="1" applyAlignment="1" quotePrefix="1">
      <alignment horizontal="center" vertical="center" wrapText="1"/>
      <protection/>
    </xf>
    <xf numFmtId="164" fontId="138" fillId="14" borderId="2" xfId="29" applyFont="1" applyFill="1" applyBorder="1" applyAlignment="1">
      <alignment horizontal="center" vertical="center" wrapText="1"/>
    </xf>
    <xf numFmtId="0" fontId="221" fillId="14" borderId="2" xfId="23" applyFont="1" applyFill="1" applyBorder="1" applyAlignment="1">
      <alignment horizontal="center" vertical="center" wrapText="1"/>
      <protection/>
    </xf>
    <xf numFmtId="0" fontId="221" fillId="14" borderId="60" xfId="23" applyFont="1" applyFill="1" applyBorder="1" applyAlignment="1">
      <alignment horizontal="center" vertical="center" wrapText="1"/>
      <protection/>
    </xf>
    <xf numFmtId="0" fontId="221" fillId="0" borderId="75" xfId="23" applyFont="1" applyBorder="1" applyAlignment="1" quotePrefix="1">
      <alignment horizontal="right" vertical="center" wrapText="1"/>
      <protection/>
    </xf>
    <xf numFmtId="164" fontId="143" fillId="0" borderId="2" xfId="29" applyFont="1" applyBorder="1" applyAlignment="1">
      <alignment horizontal="center" wrapText="1"/>
    </xf>
    <xf numFmtId="0" fontId="221" fillId="0" borderId="2" xfId="23" applyFont="1" applyBorder="1" applyAlignment="1">
      <alignment horizontal="center" vertical="center" wrapText="1"/>
      <protection/>
    </xf>
    <xf numFmtId="0" fontId="143" fillId="13" borderId="75" xfId="23" applyFont="1" applyFill="1" applyBorder="1" applyAlignment="1">
      <alignment horizontal="left" vertical="center" wrapText="1"/>
      <protection/>
    </xf>
    <xf numFmtId="0" fontId="143" fillId="13" borderId="2" xfId="23" applyFont="1" applyFill="1" applyBorder="1" applyAlignment="1" quotePrefix="1">
      <alignment horizontal="left" vertical="center" wrapText="1"/>
      <protection/>
    </xf>
    <xf numFmtId="0" fontId="143" fillId="13" borderId="60" xfId="23" applyFont="1" applyFill="1" applyBorder="1" applyAlignment="1" quotePrefix="1">
      <alignment horizontal="left" vertical="center" wrapText="1"/>
      <protection/>
    </xf>
    <xf numFmtId="2" fontId="143" fillId="0" borderId="2" xfId="0" applyNumberFormat="1" applyFont="1" applyBorder="1" applyAlignment="1">
      <alignment horizontal="center" wrapText="1"/>
    </xf>
    <xf numFmtId="49" fontId="143" fillId="0" borderId="2" xfId="0" applyNumberFormat="1" applyFont="1" applyBorder="1" applyAlignment="1">
      <alignment horizontal="center"/>
    </xf>
    <xf numFmtId="0" fontId="203" fillId="14" borderId="76" xfId="23" applyFont="1" applyFill="1" applyBorder="1" applyAlignment="1">
      <alignment horizontal="center" vertical="center"/>
      <protection/>
    </xf>
    <xf numFmtId="0" fontId="203" fillId="14" borderId="77" xfId="23" applyFont="1" applyFill="1" applyBorder="1" applyAlignment="1">
      <alignment horizontal="center" vertical="center"/>
      <protection/>
    </xf>
    <xf numFmtId="164" fontId="101" fillId="14" borderId="77" xfId="29" applyFont="1" applyFill="1" applyBorder="1" applyAlignment="1">
      <alignment/>
    </xf>
    <xf numFmtId="164" fontId="101" fillId="14" borderId="30" xfId="29" applyFont="1" applyFill="1" applyBorder="1" applyAlignment="1">
      <alignment horizontal="center"/>
    </xf>
    <xf numFmtId="164" fontId="101" fillId="14" borderId="49" xfId="29" applyFont="1" applyFill="1" applyBorder="1" applyAlignment="1">
      <alignment horizontal="center"/>
    </xf>
    <xf numFmtId="0" fontId="152" fillId="0" borderId="0" xfId="23" applyFont="1" applyAlignment="1">
      <alignment vertical="center"/>
      <protection/>
    </xf>
    <xf numFmtId="164" fontId="152" fillId="0" borderId="0" xfId="29" applyFont="1" applyAlignment="1">
      <alignment vertical="center"/>
    </xf>
    <xf numFmtId="0" fontId="152" fillId="0" borderId="0" xfId="23" applyFont="1">
      <alignment/>
      <protection/>
    </xf>
    <xf numFmtId="164" fontId="152" fillId="0" borderId="0" xfId="29" applyFont="1"/>
    <xf numFmtId="0" fontId="152" fillId="0" borderId="0" xfId="23" applyFont="1" applyAlignment="1">
      <alignment horizontal="center" wrapText="1"/>
      <protection/>
    </xf>
    <xf numFmtId="0" fontId="223" fillId="0" borderId="0" xfId="23" applyFont="1" applyAlignment="1">
      <alignment horizontal="center" vertical="center"/>
      <protection/>
    </xf>
    <xf numFmtId="164" fontId="224" fillId="0" borderId="0" xfId="29" applyFont="1" applyAlignment="1">
      <alignment horizontal="center" vertical="center"/>
    </xf>
    <xf numFmtId="0" fontId="225" fillId="0" borderId="0" xfId="23" applyFont="1" applyAlignment="1">
      <alignment horizontal="center" wrapText="1"/>
      <protection/>
    </xf>
    <xf numFmtId="0" fontId="225" fillId="0" borderId="0" xfId="23" applyFont="1">
      <alignment/>
      <protection/>
    </xf>
    <xf numFmtId="0" fontId="226" fillId="0" borderId="0" xfId="23" applyFont="1" applyAlignment="1">
      <alignment horizontal="center" vertical="center"/>
      <protection/>
    </xf>
    <xf numFmtId="0" fontId="225" fillId="0" borderId="0" xfId="23" applyFont="1" applyAlignment="1">
      <alignment horizontal="center"/>
      <protection/>
    </xf>
    <xf numFmtId="164" fontId="225" fillId="0" borderId="0" xfId="29" applyFont="1" applyAlignment="1">
      <alignment horizontal="center" vertical="center"/>
    </xf>
    <xf numFmtId="0" fontId="224" fillId="0" borderId="0" xfId="23" applyFont="1" applyAlignment="1">
      <alignment horizontal="center"/>
      <protection/>
    </xf>
    <xf numFmtId="0" fontId="225" fillId="0" borderId="0" xfId="23" applyFont="1" applyAlignment="1">
      <alignment horizontal="center" vertical="center"/>
      <protection/>
    </xf>
    <xf numFmtId="0" fontId="225" fillId="0" borderId="0" xfId="23" applyFont="1" applyAlignment="1">
      <alignment horizontal="center" vertical="center" wrapText="1"/>
      <protection/>
    </xf>
    <xf numFmtId="0" fontId="92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164" fontId="0" fillId="0" borderId="0" xfId="29" applyAlignment="1">
      <alignment vertical="center"/>
    </xf>
    <xf numFmtId="0" fontId="0" fillId="0" borderId="0" xfId="23" applyAlignment="1">
      <alignment horizontal="center" wrapText="1"/>
      <protection/>
    </xf>
    <xf numFmtId="0" fontId="102" fillId="0" borderId="13" xfId="23" applyFont="1" applyBorder="1" applyAlignment="1">
      <alignment horizontal="center" vertical="center"/>
      <protection/>
    </xf>
    <xf numFmtId="0" fontId="102" fillId="0" borderId="14" xfId="23" applyFont="1" applyBorder="1" applyAlignment="1">
      <alignment horizontal="center" vertical="center"/>
      <protection/>
    </xf>
    <xf numFmtId="0" fontId="102" fillId="0" borderId="15" xfId="23" applyFont="1" applyBorder="1" applyAlignment="1">
      <alignment horizontal="center" vertical="center"/>
      <protection/>
    </xf>
    <xf numFmtId="0" fontId="102" fillId="0" borderId="16" xfId="23" applyFont="1" applyBorder="1" applyAlignment="1">
      <alignment horizontal="center" vertical="center"/>
      <protection/>
    </xf>
    <xf numFmtId="0" fontId="102" fillId="0" borderId="0" xfId="23" applyFont="1" applyBorder="1" applyAlignment="1">
      <alignment horizontal="center" vertical="center"/>
      <protection/>
    </xf>
    <xf numFmtId="0" fontId="102" fillId="0" borderId="17" xfId="23" applyFont="1" applyBorder="1" applyAlignment="1">
      <alignment horizontal="center" vertical="center"/>
      <protection/>
    </xf>
    <xf numFmtId="0" fontId="66" fillId="0" borderId="16" xfId="23" applyFont="1" applyBorder="1" applyAlignment="1">
      <alignment vertical="center"/>
      <protection/>
    </xf>
    <xf numFmtId="43" fontId="66" fillId="0" borderId="17" xfId="34" applyFont="1" applyBorder="1" applyAlignment="1">
      <alignment horizontal="center" vertical="center"/>
    </xf>
    <xf numFmtId="0" fontId="81" fillId="0" borderId="16" xfId="23" applyFont="1" applyBorder="1" applyAlignment="1">
      <alignment horizontal="center" vertical="center"/>
      <protection/>
    </xf>
    <xf numFmtId="0" fontId="173" fillId="0" borderId="16" xfId="23" applyFont="1" applyBorder="1" applyAlignment="1">
      <alignment vertical="center"/>
      <protection/>
    </xf>
    <xf numFmtId="0" fontId="71" fillId="0" borderId="0" xfId="23" applyFont="1" applyBorder="1" applyAlignment="1">
      <alignment horizontal="center" vertical="center"/>
      <protection/>
    </xf>
    <xf numFmtId="43" fontId="66" fillId="0" borderId="32" xfId="34" applyFont="1" applyBorder="1" applyAlignment="1">
      <alignment horizontal="center" vertical="center"/>
    </xf>
    <xf numFmtId="43" fontId="67" fillId="0" borderId="22" xfId="34" applyFont="1" applyBorder="1" applyAlignment="1">
      <alignment horizontal="center" vertical="center"/>
    </xf>
    <xf numFmtId="43" fontId="67" fillId="0" borderId="28" xfId="34" applyFont="1" applyBorder="1" applyAlignment="1">
      <alignment horizontal="center" vertical="center"/>
    </xf>
    <xf numFmtId="0" fontId="47" fillId="0" borderId="34" xfId="23" applyFont="1" applyFill="1" applyBorder="1" applyAlignment="1">
      <alignment vertical="center" wrapText="1"/>
      <protection/>
    </xf>
    <xf numFmtId="0" fontId="55" fillId="0" borderId="33" xfId="23" applyFont="1" applyFill="1" applyBorder="1" applyAlignment="1">
      <alignment horizontal="center" vertical="center" wrapText="1"/>
      <protection/>
    </xf>
    <xf numFmtId="0" fontId="41" fillId="0" borderId="33" xfId="23" applyFont="1" applyFill="1" applyBorder="1" applyAlignment="1">
      <alignment horizontal="center" vertical="center" wrapText="1"/>
      <protection/>
    </xf>
    <xf numFmtId="43" fontId="47" fillId="0" borderId="37" xfId="34" applyFont="1" applyFill="1" applyBorder="1" applyAlignment="1">
      <alignment vertical="center" wrapText="1"/>
    </xf>
    <xf numFmtId="0" fontId="88" fillId="7" borderId="38" xfId="23" applyFont="1" applyFill="1" applyBorder="1" applyAlignment="1">
      <alignment horizontal="left" vertical="center"/>
      <protection/>
    </xf>
    <xf numFmtId="0" fontId="88" fillId="7" borderId="46" xfId="23" applyFont="1" applyFill="1" applyBorder="1" applyAlignment="1">
      <alignment vertical="center" wrapText="1"/>
      <protection/>
    </xf>
    <xf numFmtId="0" fontId="85" fillId="7" borderId="38" xfId="23" applyFont="1" applyFill="1" applyBorder="1" applyAlignment="1">
      <alignment horizontal="center" vertical="center" wrapText="1"/>
      <protection/>
    </xf>
    <xf numFmtId="4" fontId="70" fillId="7" borderId="39" xfId="23" applyNumberFormat="1" applyFont="1" applyFill="1" applyBorder="1" applyAlignment="1">
      <alignment horizontal="center" vertical="center" wrapText="1"/>
      <protection/>
    </xf>
    <xf numFmtId="0" fontId="66" fillId="7" borderId="39" xfId="23" applyFont="1" applyFill="1" applyBorder="1" applyAlignment="1">
      <alignment horizontal="center" vertical="center" wrapText="1"/>
      <protection/>
    </xf>
    <xf numFmtId="0" fontId="66" fillId="7" borderId="43" xfId="23" applyFont="1" applyFill="1" applyBorder="1" applyAlignment="1">
      <alignment horizontal="center" vertical="center" wrapText="1"/>
      <protection/>
    </xf>
    <xf numFmtId="0" fontId="67" fillId="7" borderId="43" xfId="23" applyFont="1" applyFill="1" applyBorder="1" applyAlignment="1">
      <alignment horizontal="center" vertical="center" wrapText="1"/>
      <protection/>
    </xf>
    <xf numFmtId="43" fontId="67" fillId="7" borderId="43" xfId="34" applyFont="1" applyFill="1" applyBorder="1" applyAlignment="1">
      <alignment vertical="center" wrapText="1"/>
    </xf>
    <xf numFmtId="0" fontId="84" fillId="7" borderId="38" xfId="23" applyFont="1" applyFill="1" applyBorder="1" applyAlignment="1">
      <alignment horizontal="center" vertical="center" wrapText="1"/>
      <protection/>
    </xf>
    <xf numFmtId="0" fontId="47" fillId="0" borderId="39" xfId="23" applyFont="1" applyFill="1" applyBorder="1" applyAlignment="1">
      <alignment vertical="center" wrapText="1"/>
      <protection/>
    </xf>
    <xf numFmtId="0" fontId="88" fillId="7" borderId="39" xfId="23" applyFont="1" applyFill="1" applyBorder="1" applyAlignment="1">
      <alignment vertical="center" wrapText="1"/>
      <protection/>
    </xf>
    <xf numFmtId="0" fontId="88" fillId="0" borderId="39" xfId="23" applyFont="1" applyFill="1" applyBorder="1" applyAlignment="1">
      <alignment horizontal="left" vertical="center" wrapText="1"/>
      <protection/>
    </xf>
    <xf numFmtId="0" fontId="66" fillId="0" borderId="39" xfId="23" applyFont="1" applyFill="1" applyBorder="1" applyAlignment="1">
      <alignment horizontal="center" vertical="center" wrapText="1"/>
      <protection/>
    </xf>
    <xf numFmtId="43" fontId="67" fillId="0" borderId="43" xfId="34" applyFont="1" applyBorder="1" applyAlignment="1">
      <alignment vertical="center"/>
    </xf>
    <xf numFmtId="43" fontId="67" fillId="7" borderId="43" xfId="34" applyFont="1" applyFill="1" applyBorder="1" applyAlignment="1">
      <alignment vertical="center"/>
    </xf>
    <xf numFmtId="0" fontId="67" fillId="0" borderId="50" xfId="23" applyFont="1" applyBorder="1">
      <alignment/>
      <protection/>
    </xf>
    <xf numFmtId="0" fontId="47" fillId="0" borderId="67" xfId="33" applyNumberFormat="1" applyFont="1" applyFill="1" applyBorder="1" applyAlignment="1" applyProtection="1">
      <alignment horizontal="left" vertical="center" wrapText="1"/>
      <protection/>
    </xf>
    <xf numFmtId="0" fontId="47" fillId="0" borderId="0" xfId="33" applyNumberFormat="1" applyFont="1" applyFill="1" applyBorder="1" applyAlignment="1" applyProtection="1">
      <alignment horizontal="left" vertical="center" wrapText="1"/>
      <protection/>
    </xf>
    <xf numFmtId="0" fontId="84" fillId="0" borderId="38" xfId="23" applyFont="1" applyFill="1" applyBorder="1" applyAlignment="1">
      <alignment horizontal="right" vertical="center"/>
      <protection/>
    </xf>
    <xf numFmtId="0" fontId="71" fillId="0" borderId="43" xfId="23" applyFont="1" applyFill="1" applyBorder="1" applyAlignment="1">
      <alignment horizontal="right" vertical="center"/>
      <protection/>
    </xf>
    <xf numFmtId="0" fontId="67" fillId="7" borderId="38" xfId="23" applyFont="1" applyFill="1" applyBorder="1" applyAlignment="1">
      <alignment horizontal="left" vertical="center"/>
      <protection/>
    </xf>
    <xf numFmtId="0" fontId="170" fillId="0" borderId="39" xfId="23" applyFont="1" applyFill="1" applyBorder="1" applyAlignment="1" quotePrefix="1">
      <alignment horizontal="left" vertical="center" wrapText="1"/>
      <protection/>
    </xf>
    <xf numFmtId="0" fontId="88" fillId="0" borderId="46" xfId="23" applyFont="1" applyFill="1" applyBorder="1" applyAlignment="1" quotePrefix="1">
      <alignment horizontal="left" vertical="center" wrapText="1"/>
      <protection/>
    </xf>
    <xf numFmtId="0" fontId="85" fillId="0" borderId="45" xfId="23" applyFont="1" applyFill="1" applyBorder="1" applyAlignment="1">
      <alignment horizontal="center" vertical="center" wrapText="1"/>
      <protection/>
    </xf>
    <xf numFmtId="0" fontId="66" fillId="0" borderId="45" xfId="23" applyFont="1" applyFill="1" applyBorder="1" applyAlignment="1">
      <alignment horizontal="center" vertical="center" wrapText="1"/>
      <protection/>
    </xf>
    <xf numFmtId="4" fontId="70" fillId="0" borderId="46" xfId="29" applyNumberFormat="1" applyFont="1" applyFill="1" applyBorder="1" applyAlignment="1">
      <alignment horizontal="center" vertical="center" wrapText="1"/>
    </xf>
    <xf numFmtId="0" fontId="66" fillId="0" borderId="4" xfId="23" applyFont="1" applyFill="1" applyBorder="1" applyAlignment="1">
      <alignment horizontal="center" vertical="center" wrapText="1"/>
      <protection/>
    </xf>
    <xf numFmtId="0" fontId="66" fillId="0" borderId="46" xfId="23" applyFont="1" applyFill="1" applyBorder="1" applyAlignment="1">
      <alignment horizontal="center" vertical="center" wrapText="1"/>
      <protection/>
    </xf>
    <xf numFmtId="0" fontId="66" fillId="0" borderId="47" xfId="23" applyFont="1" applyFill="1" applyBorder="1" applyAlignment="1">
      <alignment horizontal="center" vertical="center" wrapText="1"/>
      <protection/>
    </xf>
    <xf numFmtId="43" fontId="67" fillId="0" borderId="47" xfId="34" applyFont="1" applyBorder="1" applyAlignment="1">
      <alignment vertical="center"/>
    </xf>
    <xf numFmtId="0" fontId="88" fillId="0" borderId="46" xfId="23" applyFont="1" applyFill="1" applyBorder="1" applyAlignment="1">
      <alignment horizontal="left" vertical="center" wrapText="1"/>
      <protection/>
    </xf>
    <xf numFmtId="0" fontId="88" fillId="0" borderId="45" xfId="23" applyFont="1" applyFill="1" applyBorder="1" applyAlignment="1">
      <alignment horizontal="left" vertical="center"/>
      <protection/>
    </xf>
    <xf numFmtId="43" fontId="67" fillId="0" borderId="2" xfId="34" applyFont="1" applyBorder="1" applyAlignment="1">
      <alignment vertical="center"/>
    </xf>
    <xf numFmtId="0" fontId="66" fillId="0" borderId="2" xfId="23" applyFont="1" applyFill="1" applyBorder="1" applyAlignment="1">
      <alignment vertical="center"/>
      <protection/>
    </xf>
    <xf numFmtId="0" fontId="67" fillId="0" borderId="2" xfId="23" applyFont="1" applyFill="1" applyBorder="1" applyAlignment="1">
      <alignment horizontal="center" vertical="center"/>
      <protection/>
    </xf>
    <xf numFmtId="43" fontId="67" fillId="0" borderId="2" xfId="34" applyFont="1" applyFill="1" applyBorder="1" applyAlignment="1">
      <alignment vertical="center"/>
    </xf>
    <xf numFmtId="0" fontId="88" fillId="0" borderId="48" xfId="23" applyFont="1" applyFill="1" applyBorder="1" applyAlignment="1">
      <alignment horizontal="left" vertical="center" wrapText="1"/>
      <protection/>
    </xf>
    <xf numFmtId="0" fontId="66" fillId="0" borderId="30" xfId="23" applyFont="1" applyFill="1" applyBorder="1" applyAlignment="1">
      <alignment horizontal="center" vertical="center" wrapText="1"/>
      <protection/>
    </xf>
    <xf numFmtId="0" fontId="66" fillId="0" borderId="48" xfId="23" applyFont="1" applyFill="1" applyBorder="1" applyAlignment="1">
      <alignment horizontal="center" vertical="center" wrapText="1"/>
      <protection/>
    </xf>
    <xf numFmtId="0" fontId="66" fillId="0" borderId="49" xfId="23" applyFont="1" applyFill="1" applyBorder="1" applyAlignment="1">
      <alignment horizontal="center" vertical="center" wrapText="1"/>
      <protection/>
    </xf>
    <xf numFmtId="43" fontId="67" fillId="12" borderId="31" xfId="34" applyFont="1" applyFill="1" applyBorder="1" applyAlignment="1">
      <alignment vertical="center"/>
    </xf>
    <xf numFmtId="43" fontId="67" fillId="0" borderId="0" xfId="34" applyFont="1" applyBorder="1" applyAlignment="1">
      <alignment vertical="center"/>
    </xf>
    <xf numFmtId="43" fontId="66" fillId="0" borderId="0" xfId="34" applyFont="1" applyBorder="1" applyAlignment="1">
      <alignment vertical="center"/>
    </xf>
    <xf numFmtId="0" fontId="166" fillId="0" borderId="0" xfId="23" applyFont="1" applyBorder="1" applyAlignment="1">
      <alignment horizontal="center" vertical="center"/>
      <protection/>
    </xf>
    <xf numFmtId="0" fontId="167" fillId="0" borderId="12" xfId="23" applyFont="1" applyBorder="1" applyAlignment="1">
      <alignment horizontal="center" vertical="center"/>
      <protection/>
    </xf>
    <xf numFmtId="0" fontId="65" fillId="0" borderId="0" xfId="23" applyFont="1" applyAlignment="1">
      <alignment horizontal="center" vertical="center"/>
      <protection/>
    </xf>
    <xf numFmtId="0" fontId="65" fillId="0" borderId="4" xfId="23" applyFont="1" applyBorder="1" applyAlignment="1">
      <alignment horizontal="center" vertical="center"/>
      <protection/>
    </xf>
    <xf numFmtId="43" fontId="66" fillId="0" borderId="0" xfId="34" applyFont="1" applyBorder="1" applyAlignment="1">
      <alignment horizontal="center" vertical="center"/>
    </xf>
    <xf numFmtId="0" fontId="0" fillId="0" borderId="0" xfId="0" applyFill="1" applyBorder="1"/>
    <xf numFmtId="0" fontId="7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7" fillId="0" borderId="2" xfId="0" applyFont="1" applyBorder="1" applyAlignment="1">
      <alignment horizontal="center" vertical="center"/>
    </xf>
    <xf numFmtId="49" fontId="227" fillId="0" borderId="2" xfId="0" applyNumberFormat="1" applyFont="1" applyBorder="1" applyAlignment="1">
      <alignment horizontal="left"/>
    </xf>
    <xf numFmtId="0" fontId="164" fillId="0" borderId="2" xfId="0" applyFont="1" applyBorder="1" applyAlignment="1">
      <alignment horizontal="center" vertical="center"/>
    </xf>
    <xf numFmtId="0" fontId="164" fillId="0" borderId="2" xfId="0" applyFont="1" applyBorder="1" applyAlignment="1">
      <alignment horizontal="center" vertical="center"/>
    </xf>
    <xf numFmtId="164" fontId="164" fillId="0" borderId="2" xfId="29" applyFont="1" applyBorder="1" applyAlignment="1">
      <alignment vertical="center"/>
    </xf>
    <xf numFmtId="1" fontId="164" fillId="0" borderId="2" xfId="0" applyNumberFormat="1" applyFont="1" applyBorder="1" applyAlignment="1">
      <alignment horizontal="center" vertical="center"/>
    </xf>
    <xf numFmtId="1" fontId="164" fillId="0" borderId="2" xfId="29" applyNumberFormat="1" applyFont="1" applyBorder="1" applyAlignment="1">
      <alignment horizontal="center" vertical="center"/>
    </xf>
    <xf numFmtId="1" fontId="92" fillId="0" borderId="2" xfId="0" applyNumberFormat="1" applyFont="1" applyBorder="1" applyAlignment="1">
      <alignment vertical="center"/>
    </xf>
    <xf numFmtId="43" fontId="164" fillId="0" borderId="2" xfId="0" applyNumberFormat="1" applyFont="1" applyBorder="1" applyAlignment="1">
      <alignment vertical="center"/>
    </xf>
    <xf numFmtId="43" fontId="74" fillId="0" borderId="0" xfId="0" applyNumberFormat="1" applyFont="1" applyFill="1" applyBorder="1"/>
    <xf numFmtId="0" fontId="227" fillId="0" borderId="6" xfId="0" applyFont="1" applyBorder="1" applyAlignment="1">
      <alignment horizontal="center" vertical="center" wrapText="1"/>
    </xf>
    <xf numFmtId="0" fontId="227" fillId="0" borderId="8" xfId="0" applyFont="1" applyBorder="1" applyAlignment="1">
      <alignment horizontal="center" vertical="center" wrapText="1"/>
    </xf>
    <xf numFmtId="49" fontId="227" fillId="0" borderId="9" xfId="0" applyNumberFormat="1" applyFont="1" applyBorder="1" applyAlignment="1">
      <alignment horizontal="center"/>
    </xf>
    <xf numFmtId="49" fontId="227" fillId="0" borderId="11" xfId="0" applyNumberFormat="1" applyFont="1" applyBorder="1" applyAlignment="1">
      <alignment horizontal="center"/>
    </xf>
    <xf numFmtId="0" fontId="164" fillId="0" borderId="9" xfId="0" applyFont="1" applyBorder="1" applyAlignment="1">
      <alignment horizontal="center" vertical="center"/>
    </xf>
    <xf numFmtId="0" fontId="164" fillId="0" borderId="11" xfId="0" applyFont="1" applyBorder="1" applyAlignment="1">
      <alignment horizontal="center" vertical="center"/>
    </xf>
    <xf numFmtId="49" fontId="227" fillId="0" borderId="9" xfId="0" applyNumberFormat="1" applyFont="1" applyBorder="1" applyAlignment="1">
      <alignment horizontal="left" vertical="center" wrapText="1"/>
    </xf>
    <xf numFmtId="49" fontId="227" fillId="0" borderId="11" xfId="0" applyNumberFormat="1" applyFont="1" applyBorder="1" applyAlignment="1">
      <alignment horizontal="left" vertical="center" wrapText="1"/>
    </xf>
    <xf numFmtId="49" fontId="227" fillId="0" borderId="9" xfId="0" applyNumberFormat="1" applyFont="1" applyBorder="1" applyAlignment="1">
      <alignment horizontal="center" wrapText="1"/>
    </xf>
    <xf numFmtId="49" fontId="227" fillId="0" borderId="11" xfId="0" applyNumberFormat="1" applyFont="1" applyBorder="1" applyAlignment="1">
      <alignment horizontal="center" wrapText="1"/>
    </xf>
    <xf numFmtId="49" fontId="227" fillId="0" borderId="9" xfId="0" applyNumberFormat="1" applyFont="1" applyBorder="1" applyAlignment="1">
      <alignment horizontal="left"/>
    </xf>
    <xf numFmtId="49" fontId="227" fillId="0" borderId="11" xfId="0" applyNumberFormat="1" applyFont="1" applyBorder="1" applyAlignment="1">
      <alignment horizontal="left"/>
    </xf>
    <xf numFmtId="0" fontId="164" fillId="0" borderId="9" xfId="0" applyFont="1" applyBorder="1" applyAlignment="1">
      <alignment horizontal="left"/>
    </xf>
    <xf numFmtId="0" fontId="164" fillId="0" borderId="10" xfId="0" applyFont="1" applyBorder="1" applyAlignment="1">
      <alignment horizontal="left"/>
    </xf>
    <xf numFmtId="0" fontId="164" fillId="0" borderId="2" xfId="0" applyFont="1" applyBorder="1" applyAlignment="1">
      <alignment horizontal="center"/>
    </xf>
    <xf numFmtId="4" fontId="164" fillId="0" borderId="2" xfId="0" applyNumberFormat="1" applyFont="1" applyBorder="1" applyAlignment="1">
      <alignment vertical="center"/>
    </xf>
    <xf numFmtId="0" fontId="19" fillId="0" borderId="2" xfId="0" applyFont="1" applyBorder="1"/>
    <xf numFmtId="0" fontId="164" fillId="0" borderId="2" xfId="0" applyFont="1" applyBorder="1" applyAlignment="1">
      <alignment horizontal="center"/>
    </xf>
    <xf numFmtId="0" fontId="92" fillId="0" borderId="2" xfId="0" applyFont="1" applyBorder="1"/>
    <xf numFmtId="43" fontId="73" fillId="0" borderId="2" xfId="0" applyNumberFormat="1" applyFont="1" applyBorder="1" applyAlignment="1">
      <alignment vertical="center"/>
    </xf>
    <xf numFmtId="43" fontId="76" fillId="0" borderId="2" xfId="0" applyNumberFormat="1" applyFont="1" applyBorder="1" applyAlignment="1">
      <alignment vertical="center"/>
    </xf>
    <xf numFmtId="0" fontId="92" fillId="6" borderId="9" xfId="0" applyFont="1" applyFill="1" applyBorder="1" applyAlignment="1">
      <alignment horizontal="right" vertical="center"/>
    </xf>
    <xf numFmtId="0" fontId="92" fillId="6" borderId="10" xfId="0" applyFont="1" applyFill="1" applyBorder="1" applyAlignment="1">
      <alignment horizontal="right" vertical="center"/>
    </xf>
    <xf numFmtId="0" fontId="92" fillId="6" borderId="11" xfId="0" applyFont="1" applyFill="1" applyBorder="1" applyAlignment="1">
      <alignment horizontal="right" vertical="center"/>
    </xf>
    <xf numFmtId="43" fontId="92" fillId="6" borderId="7" xfId="0" applyNumberFormat="1" applyFont="1" applyFill="1" applyBorder="1"/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164" fillId="0" borderId="0" xfId="0" applyFont="1" applyAlignment="1">
      <alignment vertical="center"/>
    </xf>
    <xf numFmtId="0" fontId="164" fillId="0" borderId="0" xfId="0" applyFont="1" applyAlignment="1">
      <alignment horizontal="center" vertical="center"/>
    </xf>
    <xf numFmtId="0" fontId="164" fillId="0" borderId="0" xfId="0" applyFont="1"/>
    <xf numFmtId="0" fontId="164" fillId="0" borderId="0" xfId="0" applyFont="1" applyAlignment="1">
      <alignment horizontal="center"/>
    </xf>
    <xf numFmtId="0" fontId="177" fillId="0" borderId="0" xfId="0" applyFont="1" applyAlignment="1">
      <alignment horizontal="center"/>
    </xf>
    <xf numFmtId="0" fontId="164" fillId="0" borderId="0" xfId="0" applyFont="1" applyBorder="1" applyAlignment="1">
      <alignment horizontal="center"/>
    </xf>
    <xf numFmtId="164" fontId="73" fillId="0" borderId="0" xfId="29" applyFont="1" applyBorder="1" applyAlignment="1">
      <alignment vertical="center"/>
    </xf>
    <xf numFmtId="0" fontId="71" fillId="0" borderId="12" xfId="0" applyFont="1" applyBorder="1" applyAlignment="1">
      <alignment horizontal="left"/>
    </xf>
    <xf numFmtId="1" fontId="92" fillId="0" borderId="2" xfId="0" applyNumberFormat="1" applyFont="1" applyBorder="1" applyAlignment="1">
      <alignment horizontal="center" vertical="center"/>
    </xf>
    <xf numFmtId="49" fontId="227" fillId="0" borderId="9" xfId="0" applyNumberFormat="1" applyFont="1" applyBorder="1" applyAlignment="1">
      <alignment horizontal="left" wrapText="1"/>
    </xf>
    <xf numFmtId="49" fontId="227" fillId="0" borderId="11" xfId="0" applyNumberFormat="1" applyFont="1" applyBorder="1" applyAlignment="1">
      <alignment horizontal="left" wrapText="1"/>
    </xf>
    <xf numFmtId="0" fontId="19" fillId="0" borderId="11" xfId="0" applyFont="1" applyBorder="1" applyAlignment="1">
      <alignment horizontal="left"/>
    </xf>
    <xf numFmtId="0" fontId="164" fillId="0" borderId="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64" fillId="0" borderId="2" xfId="0" applyFont="1" applyBorder="1"/>
    <xf numFmtId="0" fontId="92" fillId="0" borderId="2" xfId="0" applyFont="1" applyBorder="1" applyAlignment="1">
      <alignment horizontal="center"/>
    </xf>
    <xf numFmtId="0" fontId="164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64" fillId="0" borderId="2" xfId="0" applyFont="1" applyBorder="1" applyAlignment="1">
      <alignment vertical="center"/>
    </xf>
    <xf numFmtId="1" fontId="164" fillId="0" borderId="2" xfId="0" applyNumberFormat="1" applyFont="1" applyFill="1" applyBorder="1" applyAlignment="1">
      <alignment horizontal="center" vertical="center"/>
    </xf>
    <xf numFmtId="49" fontId="227" fillId="0" borderId="2" xfId="0" applyNumberFormat="1" applyFont="1" applyBorder="1" applyAlignment="1">
      <alignment horizontal="left"/>
    </xf>
    <xf numFmtId="43" fontId="227" fillId="0" borderId="2" xfId="0" applyNumberFormat="1" applyFont="1" applyBorder="1" applyAlignment="1">
      <alignment vertical="center"/>
    </xf>
    <xf numFmtId="49" fontId="227" fillId="0" borderId="9" xfId="0" applyNumberFormat="1" applyFont="1" applyBorder="1" applyAlignment="1">
      <alignment horizontal="left"/>
    </xf>
    <xf numFmtId="49" fontId="227" fillId="0" borderId="11" xfId="0" applyNumberFormat="1" applyFont="1" applyBorder="1" applyAlignment="1">
      <alignment horizontal="left"/>
    </xf>
    <xf numFmtId="0" fontId="120" fillId="0" borderId="9" xfId="0" applyFont="1" applyBorder="1" applyAlignment="1">
      <alignment horizontal="left"/>
    </xf>
    <xf numFmtId="0" fontId="120" fillId="0" borderId="11" xfId="0" applyFont="1" applyBorder="1" applyAlignment="1">
      <alignment horizontal="left"/>
    </xf>
    <xf numFmtId="0" fontId="227" fillId="0" borderId="9" xfId="0" applyFont="1" applyBorder="1" applyAlignment="1">
      <alignment horizontal="left"/>
    </xf>
    <xf numFmtId="0" fontId="227" fillId="0" borderId="11" xfId="0" applyFont="1" applyBorder="1" applyAlignment="1">
      <alignment horizontal="left"/>
    </xf>
    <xf numFmtId="0" fontId="164" fillId="0" borderId="9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27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164" fillId="0" borderId="4" xfId="0" applyFont="1" applyBorder="1" applyAlignment="1">
      <alignment horizontal="center" vertical="center"/>
    </xf>
    <xf numFmtId="164" fontId="164" fillId="0" borderId="4" xfId="29" applyFont="1" applyBorder="1" applyAlignment="1">
      <alignment vertical="center"/>
    </xf>
    <xf numFmtId="1" fontId="164" fillId="0" borderId="4" xfId="0" applyNumberFormat="1" applyFont="1" applyBorder="1" applyAlignment="1">
      <alignment horizontal="center" vertical="center"/>
    </xf>
    <xf numFmtId="1" fontId="92" fillId="0" borderId="4" xfId="0" applyNumberFormat="1" applyFont="1" applyBorder="1" applyAlignment="1">
      <alignment vertical="center"/>
    </xf>
    <xf numFmtId="43" fontId="227" fillId="0" borderId="4" xfId="0" applyNumberFormat="1" applyFont="1" applyBorder="1" applyAlignment="1">
      <alignment vertical="center"/>
    </xf>
    <xf numFmtId="0" fontId="22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64" fillId="0" borderId="0" xfId="0" applyFont="1" applyBorder="1" applyAlignment="1">
      <alignment horizontal="center" vertical="center"/>
    </xf>
    <xf numFmtId="164" fontId="164" fillId="0" borderId="0" xfId="29" applyFont="1" applyBorder="1" applyAlignment="1">
      <alignment vertical="center"/>
    </xf>
    <xf numFmtId="1" fontId="164" fillId="0" borderId="0" xfId="0" applyNumberFormat="1" applyFont="1" applyBorder="1" applyAlignment="1">
      <alignment horizontal="center" vertical="center"/>
    </xf>
    <xf numFmtId="1" fontId="92" fillId="0" borderId="0" xfId="0" applyNumberFormat="1" applyFont="1" applyBorder="1" applyAlignment="1">
      <alignment vertical="center"/>
    </xf>
    <xf numFmtId="43" fontId="227" fillId="0" borderId="0" xfId="0" applyNumberFormat="1" applyFont="1" applyBorder="1" applyAlignment="1">
      <alignment vertical="center"/>
    </xf>
    <xf numFmtId="0" fontId="92" fillId="0" borderId="2" xfId="0" applyFont="1" applyBorder="1" applyAlignment="1">
      <alignment horizontal="center" vertical="center" wrapText="1"/>
    </xf>
    <xf numFmtId="0" fontId="92" fillId="0" borderId="2" xfId="0" applyFont="1" applyBorder="1" applyAlignment="1">
      <alignment horizontal="center" vertical="center"/>
    </xf>
    <xf numFmtId="0" fontId="92" fillId="0" borderId="51" xfId="0" applyFont="1" applyBorder="1" applyAlignment="1">
      <alignment horizontal="center" vertical="center" wrapText="1"/>
    </xf>
    <xf numFmtId="0" fontId="92" fillId="0" borderId="52" xfId="0" applyFont="1" applyBorder="1" applyAlignment="1">
      <alignment horizontal="center" vertical="center" wrapText="1"/>
    </xf>
    <xf numFmtId="0" fontId="92" fillId="0" borderId="6" xfId="0" applyFont="1" applyBorder="1" applyAlignment="1">
      <alignment horizontal="center" vertical="center" wrapText="1"/>
    </xf>
    <xf numFmtId="0" fontId="92" fillId="0" borderId="53" xfId="0" applyFont="1" applyBorder="1" applyAlignment="1">
      <alignment horizontal="center" vertical="center" wrapText="1"/>
    </xf>
    <xf numFmtId="0" fontId="92" fillId="0" borderId="54" xfId="0" applyFont="1" applyBorder="1" applyAlignment="1">
      <alignment horizontal="center" vertical="center" wrapText="1"/>
    </xf>
    <xf numFmtId="0" fontId="92" fillId="0" borderId="7" xfId="0" applyFont="1" applyBorder="1" applyAlignment="1">
      <alignment horizontal="center" vertical="center" wrapText="1"/>
    </xf>
    <xf numFmtId="0" fontId="92" fillId="0" borderId="2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164" fillId="0" borderId="51" xfId="0" applyFont="1" applyBorder="1" applyAlignment="1">
      <alignment horizontal="left"/>
    </xf>
    <xf numFmtId="1" fontId="164" fillId="0" borderId="8" xfId="0" applyNumberFormat="1" applyFont="1" applyFill="1" applyBorder="1" applyAlignment="1">
      <alignment horizontal="center" vertical="center"/>
    </xf>
    <xf numFmtId="1" fontId="92" fillId="0" borderId="8" xfId="0" applyNumberFormat="1" applyFont="1" applyFill="1" applyBorder="1" applyAlignment="1">
      <alignment horizontal="center" vertical="center"/>
    </xf>
    <xf numFmtId="43" fontId="227" fillId="0" borderId="8" xfId="0" applyNumberFormat="1" applyFont="1" applyFill="1" applyBorder="1" applyAlignment="1">
      <alignment vertical="center"/>
    </xf>
    <xf numFmtId="4" fontId="19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/>
    </xf>
    <xf numFmtId="0" fontId="108" fillId="0" borderId="2" xfId="0" applyFont="1" applyBorder="1" applyAlignment="1">
      <alignment horizontal="center"/>
    </xf>
    <xf numFmtId="49" fontId="120" fillId="0" borderId="11" xfId="0" applyNumberFormat="1" applyFont="1" applyBorder="1" applyAlignment="1">
      <alignment horizontal="left"/>
    </xf>
    <xf numFmtId="0" fontId="164" fillId="0" borderId="0" xfId="0" applyFont="1" applyAlignment="1">
      <alignment horizontal="center"/>
    </xf>
    <xf numFmtId="0" fontId="177" fillId="0" borderId="0" xfId="0" applyFont="1" applyAlignment="1">
      <alignment/>
    </xf>
    <xf numFmtId="0" fontId="164" fillId="0" borderId="0" xfId="0" applyFont="1" applyAlignment="1">
      <alignment/>
    </xf>
    <xf numFmtId="0" fontId="164" fillId="0" borderId="0" xfId="0" applyFont="1" applyBorder="1" applyAlignment="1">
      <alignment horizontal="center"/>
    </xf>
    <xf numFmtId="0" fontId="17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27" fillId="0" borderId="0" xfId="0" applyFont="1" applyBorder="1" applyAlignment="1">
      <alignment horizontal="center"/>
    </xf>
    <xf numFmtId="49" fontId="227" fillId="0" borderId="0" xfId="0" applyNumberFormat="1" applyFont="1" applyBorder="1" applyAlignment="1">
      <alignment horizontal="left"/>
    </xf>
    <xf numFmtId="0" fontId="164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43" fontId="19" fillId="0" borderId="0" xfId="0" applyNumberFormat="1" applyFont="1" applyBorder="1" applyAlignment="1">
      <alignment vertical="center"/>
    </xf>
    <xf numFmtId="43" fontId="68" fillId="0" borderId="0" xfId="0" applyNumberFormat="1" applyFont="1" applyBorder="1"/>
    <xf numFmtId="0" fontId="73" fillId="0" borderId="2" xfId="0" applyFont="1" applyBorder="1" applyAlignment="1">
      <alignment horizontal="center" vertical="center" wrapText="1"/>
    </xf>
    <xf numFmtId="43" fontId="78" fillId="0" borderId="0" xfId="0" applyNumberFormat="1" applyFont="1"/>
    <xf numFmtId="43" fontId="78" fillId="13" borderId="0" xfId="0" applyNumberFormat="1" applyFont="1" applyFill="1"/>
    <xf numFmtId="43" fontId="68" fillId="0" borderId="0" xfId="0" applyNumberFormat="1" applyFont="1"/>
    <xf numFmtId="0" fontId="76" fillId="0" borderId="2" xfId="0" applyFont="1" applyBorder="1" applyAlignment="1">
      <alignment horizontal="center"/>
    </xf>
    <xf numFmtId="0" fontId="76" fillId="0" borderId="2" xfId="0" applyFont="1" applyBorder="1" applyAlignment="1">
      <alignment vertical="center"/>
    </xf>
    <xf numFmtId="49" fontId="75" fillId="0" borderId="9" xfId="0" applyNumberFormat="1" applyFont="1" applyBorder="1" applyAlignment="1">
      <alignment horizontal="left" vertical="center" wrapText="1"/>
    </xf>
    <xf numFmtId="49" fontId="75" fillId="0" borderId="11" xfId="0" applyNumberFormat="1" applyFont="1" applyBorder="1" applyAlignment="1">
      <alignment horizontal="left" vertical="center" wrapText="1"/>
    </xf>
    <xf numFmtId="49" fontId="75" fillId="0" borderId="2" xfId="0" applyNumberFormat="1" applyFont="1" applyBorder="1" applyAlignment="1">
      <alignment horizontal="left" vertical="center" wrapText="1"/>
    </xf>
    <xf numFmtId="0" fontId="160" fillId="0" borderId="0" xfId="0" applyFont="1" applyAlignment="1">
      <alignment/>
    </xf>
    <xf numFmtId="0" fontId="47" fillId="22" borderId="9" xfId="0" applyFont="1" applyFill="1" applyBorder="1" applyAlignment="1">
      <alignment horizontal="center" vertical="center"/>
    </xf>
    <xf numFmtId="0" fontId="47" fillId="22" borderId="10" xfId="0" applyFont="1" applyFill="1" applyBorder="1" applyAlignment="1">
      <alignment horizontal="center" vertical="center"/>
    </xf>
    <xf numFmtId="0" fontId="47" fillId="22" borderId="11" xfId="0" applyFont="1" applyFill="1" applyBorder="1" applyAlignment="1">
      <alignment horizontal="center" vertical="center"/>
    </xf>
    <xf numFmtId="0" fontId="41" fillId="0" borderId="2" xfId="0" applyFont="1" applyBorder="1" applyAlignment="1">
      <alignment/>
    </xf>
    <xf numFmtId="0" fontId="66" fillId="0" borderId="9" xfId="0" applyFont="1" applyBorder="1" applyAlignment="1">
      <alignment horizontal="left"/>
    </xf>
    <xf numFmtId="0" fontId="66" fillId="0" borderId="11" xfId="0" applyFont="1" applyBorder="1" applyAlignment="1">
      <alignment horizontal="left"/>
    </xf>
    <xf numFmtId="0" fontId="66" fillId="0" borderId="2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/>
    </xf>
    <xf numFmtId="164" fontId="66" fillId="0" borderId="2" xfId="29" applyFont="1" applyBorder="1" applyAlignment="1">
      <alignment horizontal="center"/>
    </xf>
    <xf numFmtId="0" fontId="66" fillId="0" borderId="2" xfId="0" applyFont="1" applyBorder="1" applyAlignment="1">
      <alignment horizontal="center" vertical="center"/>
    </xf>
    <xf numFmtId="1" fontId="66" fillId="0" borderId="2" xfId="0" applyNumberFormat="1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43" fontId="66" fillId="0" borderId="2" xfId="0" applyNumberFormat="1" applyFont="1" applyBorder="1" applyAlignment="1">
      <alignment vertical="center"/>
    </xf>
    <xf numFmtId="164" fontId="66" fillId="0" borderId="2" xfId="29" applyFont="1" applyBorder="1" applyAlignment="1">
      <alignment vertical="center"/>
    </xf>
    <xf numFmtId="49" fontId="47" fillId="22" borderId="9" xfId="0" applyNumberFormat="1" applyFont="1" applyFill="1" applyBorder="1" applyAlignment="1">
      <alignment horizontal="center" vertical="center"/>
    </xf>
    <xf numFmtId="49" fontId="47" fillId="22" borderId="10" xfId="0" applyNumberFormat="1" applyFont="1" applyFill="1" applyBorder="1" applyAlignment="1">
      <alignment horizontal="center" vertical="center"/>
    </xf>
    <xf numFmtId="49" fontId="47" fillId="22" borderId="11" xfId="0" applyNumberFormat="1" applyFont="1" applyFill="1" applyBorder="1" applyAlignment="1">
      <alignment horizontal="center" vertical="center"/>
    </xf>
    <xf numFmtId="43" fontId="67" fillId="0" borderId="2" xfId="0" applyNumberFormat="1" applyFont="1" applyBorder="1" applyAlignment="1">
      <alignment vertical="center"/>
    </xf>
    <xf numFmtId="49" fontId="41" fillId="0" borderId="2" xfId="0" applyNumberFormat="1" applyFont="1" applyBorder="1" applyAlignment="1">
      <alignment horizontal="left" vertical="center"/>
    </xf>
    <xf numFmtId="1" fontId="67" fillId="0" borderId="9" xfId="0" applyNumberFormat="1" applyFont="1" applyBorder="1" applyAlignment="1">
      <alignment horizontal="center" vertical="center"/>
    </xf>
    <xf numFmtId="0" fontId="66" fillId="0" borderId="0" xfId="0" applyFont="1" applyBorder="1"/>
    <xf numFmtId="0" fontId="66" fillId="0" borderId="9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2" xfId="0" applyFont="1" applyBorder="1" applyAlignment="1">
      <alignment vertical="center"/>
    </xf>
    <xf numFmtId="1" fontId="67" fillId="0" borderId="2" xfId="0" applyNumberFormat="1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49" fontId="41" fillId="0" borderId="2" xfId="0" applyNumberFormat="1" applyFont="1" applyBorder="1" applyAlignment="1">
      <alignment horizontal="left"/>
    </xf>
    <xf numFmtId="43" fontId="66" fillId="0" borderId="9" xfId="0" applyNumberFormat="1" applyFont="1" applyBorder="1" applyAlignment="1">
      <alignment vertical="center"/>
    </xf>
    <xf numFmtId="43" fontId="66" fillId="0" borderId="10" xfId="0" applyNumberFormat="1" applyFont="1" applyBorder="1" applyAlignment="1">
      <alignment vertical="center"/>
    </xf>
    <xf numFmtId="43" fontId="66" fillId="0" borderId="10" xfId="0" applyNumberFormat="1" applyFont="1" applyBorder="1" applyAlignment="1">
      <alignment horizontal="center" vertical="center"/>
    </xf>
    <xf numFmtId="43" fontId="66" fillId="0" borderId="11" xfId="0" applyNumberFormat="1" applyFont="1" applyBorder="1" applyAlignment="1">
      <alignment vertical="center"/>
    </xf>
    <xf numFmtId="49" fontId="47" fillId="22" borderId="51" xfId="0" applyNumberFormat="1" applyFont="1" applyFill="1" applyBorder="1" applyAlignment="1">
      <alignment horizontal="center" vertical="center"/>
    </xf>
    <xf numFmtId="49" fontId="47" fillId="22" borderId="4" xfId="0" applyNumberFormat="1" applyFont="1" applyFill="1" applyBorder="1" applyAlignment="1">
      <alignment horizontal="center" vertical="center"/>
    </xf>
    <xf numFmtId="49" fontId="47" fillId="22" borderId="52" xfId="0" applyNumberFormat="1" applyFont="1" applyFill="1" applyBorder="1" applyAlignment="1">
      <alignment horizontal="center" vertical="center"/>
    </xf>
    <xf numFmtId="43" fontId="66" fillId="0" borderId="51" xfId="0" applyNumberFormat="1" applyFont="1" applyBorder="1" applyAlignment="1">
      <alignment vertical="center"/>
    </xf>
    <xf numFmtId="43" fontId="66" fillId="0" borderId="4" xfId="0" applyNumberFormat="1" applyFont="1" applyBorder="1" applyAlignment="1">
      <alignment vertical="center"/>
    </xf>
    <xf numFmtId="43" fontId="66" fillId="0" borderId="4" xfId="0" applyNumberFormat="1" applyFont="1" applyBorder="1" applyAlignment="1">
      <alignment horizontal="center" vertical="center"/>
    </xf>
    <xf numFmtId="43" fontId="66" fillId="0" borderId="52" xfId="0" applyNumberFormat="1" applyFont="1" applyBorder="1" applyAlignment="1">
      <alignment vertical="center"/>
    </xf>
    <xf numFmtId="49" fontId="47" fillId="22" borderId="53" xfId="0" applyNumberFormat="1" applyFont="1" applyFill="1" applyBorder="1" applyAlignment="1">
      <alignment horizontal="center" vertical="center"/>
    </xf>
    <xf numFmtId="49" fontId="47" fillId="22" borderId="12" xfId="0" applyNumberFormat="1" applyFont="1" applyFill="1" applyBorder="1" applyAlignment="1">
      <alignment horizontal="center" vertical="center"/>
    </xf>
    <xf numFmtId="49" fontId="47" fillId="22" borderId="54" xfId="0" applyNumberFormat="1" applyFont="1" applyFill="1" applyBorder="1" applyAlignment="1">
      <alignment horizontal="center" vertical="center"/>
    </xf>
    <xf numFmtId="43" fontId="66" fillId="0" borderId="53" xfId="0" applyNumberFormat="1" applyFont="1" applyBorder="1" applyAlignment="1">
      <alignment vertical="center"/>
    </xf>
    <xf numFmtId="43" fontId="66" fillId="0" borderId="12" xfId="0" applyNumberFormat="1" applyFont="1" applyBorder="1" applyAlignment="1">
      <alignment vertical="center"/>
    </xf>
    <xf numFmtId="43" fontId="66" fillId="0" borderId="12" xfId="0" applyNumberFormat="1" applyFont="1" applyBorder="1" applyAlignment="1">
      <alignment horizontal="center" vertical="center"/>
    </xf>
    <xf numFmtId="43" fontId="66" fillId="0" borderId="54" xfId="0" applyNumberFormat="1" applyFont="1" applyBorder="1" applyAlignment="1">
      <alignment vertical="center"/>
    </xf>
    <xf numFmtId="49" fontId="47" fillId="0" borderId="2" xfId="0" applyNumberFormat="1" applyFont="1" applyBorder="1" applyAlignment="1">
      <alignment horizontal="left"/>
    </xf>
    <xf numFmtId="0" fontId="41" fillId="0" borderId="2" xfId="0" applyFont="1" applyBorder="1" applyAlignment="1" quotePrefix="1">
      <alignment horizontal="right"/>
    </xf>
    <xf numFmtId="9" fontId="41" fillId="0" borderId="2" xfId="15" applyFont="1" applyBorder="1" applyAlignment="1">
      <alignment horizontal="left"/>
    </xf>
    <xf numFmtId="1" fontId="66" fillId="0" borderId="2" xfId="29" applyNumberFormat="1" applyFont="1" applyBorder="1" applyAlignment="1">
      <alignment horizontal="center" vertical="center"/>
    </xf>
    <xf numFmtId="49" fontId="228" fillId="0" borderId="2" xfId="0" applyNumberFormat="1" applyFont="1" applyBorder="1" applyAlignment="1">
      <alignment horizontal="left"/>
    </xf>
    <xf numFmtId="49" fontId="41" fillId="0" borderId="9" xfId="0" applyNumberFormat="1" applyFont="1" applyBorder="1" applyAlignment="1">
      <alignment horizontal="left" wrapText="1"/>
    </xf>
    <xf numFmtId="49" fontId="41" fillId="0" borderId="11" xfId="0" applyNumberFormat="1" applyFont="1" applyBorder="1" applyAlignment="1">
      <alignment horizontal="left" wrapText="1"/>
    </xf>
    <xf numFmtId="49" fontId="47" fillId="22" borderId="51" xfId="0" applyNumberFormat="1" applyFont="1" applyFill="1" applyBorder="1" applyAlignment="1">
      <alignment horizontal="center" vertical="center" wrapText="1"/>
    </xf>
    <xf numFmtId="49" fontId="47" fillId="22" borderId="4" xfId="0" applyNumberFormat="1" applyFont="1" applyFill="1" applyBorder="1" applyAlignment="1">
      <alignment horizontal="center" vertical="center" wrapText="1"/>
    </xf>
    <xf numFmtId="49" fontId="47" fillId="22" borderId="52" xfId="0" applyNumberFormat="1" applyFont="1" applyFill="1" applyBorder="1" applyAlignment="1">
      <alignment horizontal="center" vertical="center" wrapText="1"/>
    </xf>
    <xf numFmtId="49" fontId="47" fillId="22" borderId="53" xfId="0" applyNumberFormat="1" applyFont="1" applyFill="1" applyBorder="1" applyAlignment="1">
      <alignment horizontal="center" vertical="center" wrapText="1"/>
    </xf>
    <xf numFmtId="49" fontId="47" fillId="22" borderId="12" xfId="0" applyNumberFormat="1" applyFont="1" applyFill="1" applyBorder="1" applyAlignment="1">
      <alignment horizontal="center" vertical="center" wrapText="1"/>
    </xf>
    <xf numFmtId="49" fontId="47" fillId="22" borderId="54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left" wrapText="1"/>
    </xf>
    <xf numFmtId="0" fontId="66" fillId="0" borderId="9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left"/>
    </xf>
    <xf numFmtId="49" fontId="41" fillId="0" borderId="11" xfId="0" applyNumberFormat="1" applyFont="1" applyBorder="1" applyAlignment="1">
      <alignment horizontal="left"/>
    </xf>
    <xf numFmtId="0" fontId="66" fillId="0" borderId="9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49" fontId="228" fillId="0" borderId="11" xfId="0" applyNumberFormat="1" applyFont="1" applyBorder="1" applyAlignment="1">
      <alignment horizontal="left"/>
    </xf>
    <xf numFmtId="0" fontId="41" fillId="0" borderId="2" xfId="0" applyFont="1" applyBorder="1" applyAlignment="1">
      <alignment vertical="center"/>
    </xf>
    <xf numFmtId="49" fontId="47" fillId="0" borderId="11" xfId="0" applyNumberFormat="1" applyFont="1" applyBorder="1" applyAlignment="1">
      <alignment horizontal="left"/>
    </xf>
    <xf numFmtId="0" fontId="47" fillId="22" borderId="51" xfId="0" applyFont="1" applyFill="1" applyBorder="1" applyAlignment="1">
      <alignment horizontal="center" vertical="center"/>
    </xf>
    <xf numFmtId="0" fontId="47" fillId="22" borderId="4" xfId="0" applyFont="1" applyFill="1" applyBorder="1" applyAlignment="1">
      <alignment horizontal="center" vertical="center"/>
    </xf>
    <xf numFmtId="0" fontId="47" fillId="22" borderId="52" xfId="0" applyFont="1" applyFill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43" fontId="66" fillId="0" borderId="6" xfId="0" applyNumberFormat="1" applyFont="1" applyBorder="1" applyAlignment="1">
      <alignment horizontal="center" vertical="center"/>
    </xf>
    <xf numFmtId="0" fontId="47" fillId="22" borderId="53" xfId="0" applyFont="1" applyFill="1" applyBorder="1" applyAlignment="1">
      <alignment horizontal="center" vertical="center"/>
    </xf>
    <xf numFmtId="0" fontId="47" fillId="22" borderId="12" xfId="0" applyFont="1" applyFill="1" applyBorder="1" applyAlignment="1">
      <alignment horizontal="center" vertical="center"/>
    </xf>
    <xf numFmtId="0" fontId="47" fillId="22" borderId="54" xfId="0" applyFont="1" applyFill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43" fontId="66" fillId="0" borderId="7" xfId="0" applyNumberFormat="1" applyFont="1" applyBorder="1" applyAlignment="1">
      <alignment horizontal="center" vertical="center"/>
    </xf>
    <xf numFmtId="0" fontId="66" fillId="0" borderId="51" xfId="0" applyFont="1" applyBorder="1" applyAlignment="1">
      <alignment vertical="center"/>
    </xf>
    <xf numFmtId="0" fontId="66" fillId="0" borderId="4" xfId="0" applyFont="1" applyBorder="1" applyAlignment="1">
      <alignment vertical="center"/>
    </xf>
    <xf numFmtId="0" fontId="66" fillId="0" borderId="4" xfId="0" applyFont="1" applyBorder="1" applyAlignment="1">
      <alignment horizontal="center" vertical="center"/>
    </xf>
    <xf numFmtId="0" fontId="66" fillId="0" borderId="52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66" fillId="0" borderId="54" xfId="0" applyFont="1" applyBorder="1" applyAlignment="1">
      <alignment vertical="center"/>
    </xf>
    <xf numFmtId="49" fontId="41" fillId="0" borderId="9" xfId="0" applyNumberFormat="1" applyFont="1" applyBorder="1" applyAlignment="1">
      <alignment horizontal="left"/>
    </xf>
    <xf numFmtId="49" fontId="41" fillId="0" borderId="11" xfId="0" applyNumberFormat="1" applyFont="1" applyBorder="1" applyAlignment="1">
      <alignment horizontal="left"/>
    </xf>
    <xf numFmtId="0" fontId="72" fillId="11" borderId="53" xfId="0" applyFont="1" applyFill="1" applyBorder="1" applyAlignment="1">
      <alignment horizontal="right" vertical="center"/>
    </xf>
    <xf numFmtId="0" fontId="72" fillId="11" borderId="12" xfId="0" applyFont="1" applyFill="1" applyBorder="1" applyAlignment="1">
      <alignment horizontal="right" vertical="center"/>
    </xf>
    <xf numFmtId="0" fontId="72" fillId="11" borderId="54" xfId="0" applyFont="1" applyFill="1" applyBorder="1" applyAlignment="1">
      <alignment horizontal="right" vertical="center"/>
    </xf>
    <xf numFmtId="43" fontId="72" fillId="22" borderId="2" xfId="0" applyNumberFormat="1" applyFont="1" applyFill="1" applyBorder="1" applyAlignment="1">
      <alignment vertical="center"/>
    </xf>
    <xf numFmtId="0" fontId="81" fillId="0" borderId="0" xfId="0" applyFont="1" applyAlignment="1">
      <alignment horizontal="center"/>
    </xf>
    <xf numFmtId="0" fontId="66" fillId="0" borderId="0" xfId="0" applyFont="1" applyAlignment="1">
      <alignment horizontal="center" vertical="top"/>
    </xf>
    <xf numFmtId="0" fontId="73" fillId="0" borderId="0" xfId="0" applyFont="1" applyAlignment="1">
      <alignment vertical="top"/>
    </xf>
    <xf numFmtId="0" fontId="73" fillId="0" borderId="0" xfId="0" applyFont="1" applyAlignment="1">
      <alignment horizontal="center" vertical="top"/>
    </xf>
    <xf numFmtId="0" fontId="72" fillId="0" borderId="13" xfId="23" applyFont="1" applyBorder="1" applyAlignment="1">
      <alignment horizontal="center" vertical="center"/>
      <protection/>
    </xf>
    <xf numFmtId="0" fontId="72" fillId="0" borderId="14" xfId="23" applyFont="1" applyBorder="1" applyAlignment="1">
      <alignment horizontal="center" vertical="center"/>
      <protection/>
    </xf>
    <xf numFmtId="0" fontId="72" fillId="0" borderId="15" xfId="23" applyFont="1" applyBorder="1" applyAlignment="1">
      <alignment horizontal="center" vertical="center"/>
      <protection/>
    </xf>
    <xf numFmtId="0" fontId="72" fillId="0" borderId="16" xfId="23" applyFont="1" applyBorder="1" applyAlignment="1">
      <alignment horizontal="center" vertical="center"/>
      <protection/>
    </xf>
    <xf numFmtId="0" fontId="72" fillId="0" borderId="0" xfId="23" applyFont="1" applyBorder="1" applyAlignment="1">
      <alignment horizontal="center" vertical="center"/>
      <protection/>
    </xf>
    <xf numFmtId="0" fontId="72" fillId="0" borderId="17" xfId="23" applyFont="1" applyBorder="1" applyAlignment="1">
      <alignment horizontal="center" vertical="center"/>
      <protection/>
    </xf>
    <xf numFmtId="0" fontId="73" fillId="0" borderId="16" xfId="23" applyFont="1" applyBorder="1" applyAlignment="1">
      <alignment vertical="center"/>
      <protection/>
    </xf>
    <xf numFmtId="0" fontId="73" fillId="0" borderId="0" xfId="23" applyFont="1" applyBorder="1" applyAlignment="1">
      <alignment vertical="center"/>
      <protection/>
    </xf>
    <xf numFmtId="0" fontId="229" fillId="0" borderId="0" xfId="23" applyFont="1" applyBorder="1" applyAlignment="1">
      <alignment horizontal="center" vertical="center"/>
      <protection/>
    </xf>
    <xf numFmtId="0" fontId="73" fillId="0" borderId="0" xfId="23" applyFont="1" applyBorder="1" applyAlignment="1">
      <alignment horizontal="center" vertical="center"/>
      <protection/>
    </xf>
    <xf numFmtId="4" fontId="73" fillId="0" borderId="0" xfId="29" applyNumberFormat="1" applyFont="1" applyBorder="1" applyAlignment="1">
      <alignment horizontal="center" vertical="center"/>
    </xf>
    <xf numFmtId="0" fontId="73" fillId="0" borderId="0" xfId="23" applyFont="1" applyBorder="1" applyAlignment="1">
      <alignment horizontal="center" vertical="center" wrapText="1"/>
      <protection/>
    </xf>
    <xf numFmtId="0" fontId="72" fillId="0" borderId="0" xfId="23" applyFont="1" applyFill="1" applyBorder="1" applyAlignment="1">
      <alignment horizontal="center" vertical="center"/>
      <protection/>
    </xf>
    <xf numFmtId="43" fontId="73" fillId="0" borderId="17" xfId="34" applyFont="1" applyBorder="1" applyAlignment="1">
      <alignment horizontal="center" vertical="center"/>
    </xf>
    <xf numFmtId="0" fontId="79" fillId="0" borderId="16" xfId="23" applyFont="1" applyBorder="1" applyAlignment="1">
      <alignment horizontal="center" vertical="center"/>
      <protection/>
    </xf>
    <xf numFmtId="0" fontId="79" fillId="0" borderId="0" xfId="23" applyFont="1" applyBorder="1" applyAlignment="1">
      <alignment horizontal="center" vertical="center"/>
      <protection/>
    </xf>
    <xf numFmtId="0" fontId="79" fillId="0" borderId="17" xfId="23" applyFont="1" applyBorder="1" applyAlignment="1">
      <alignment horizontal="center" vertical="center"/>
      <protection/>
    </xf>
    <xf numFmtId="0" fontId="160" fillId="0" borderId="16" xfId="23" applyFont="1" applyBorder="1" applyAlignment="1">
      <alignment vertical="center"/>
      <protection/>
    </xf>
    <xf numFmtId="0" fontId="229" fillId="0" borderId="0" xfId="23" applyFont="1" applyAlignment="1">
      <alignment horizontal="center" vertical="center"/>
      <protection/>
    </xf>
    <xf numFmtId="0" fontId="83" fillId="13" borderId="16" xfId="23" applyFont="1" applyFill="1" applyBorder="1" applyAlignment="1">
      <alignment vertical="center"/>
      <protection/>
    </xf>
    <xf numFmtId="0" fontId="73" fillId="13" borderId="0" xfId="23" applyFont="1" applyFill="1" applyBorder="1" applyAlignment="1">
      <alignment vertical="center"/>
      <protection/>
    </xf>
    <xf numFmtId="0" fontId="229" fillId="13" borderId="0" xfId="23" applyFont="1" applyFill="1" applyAlignment="1">
      <alignment horizontal="center" vertical="center"/>
      <protection/>
    </xf>
    <xf numFmtId="0" fontId="73" fillId="13" borderId="29" xfId="23" applyFont="1" applyFill="1" applyBorder="1" applyAlignment="1">
      <alignment vertical="center"/>
      <protection/>
    </xf>
    <xf numFmtId="0" fontId="83" fillId="13" borderId="0" xfId="23" applyFont="1" applyFill="1" applyBorder="1" applyAlignment="1">
      <alignment horizontal="center" vertical="center"/>
      <protection/>
    </xf>
    <xf numFmtId="0" fontId="73" fillId="13" borderId="12" xfId="23" applyFont="1" applyFill="1" applyBorder="1" applyAlignment="1">
      <alignment vertical="center"/>
      <protection/>
    </xf>
    <xf numFmtId="0" fontId="72" fillId="13" borderId="0" xfId="23" applyFont="1" applyFill="1" applyBorder="1" applyAlignment="1">
      <alignment horizontal="center" vertical="center"/>
      <protection/>
    </xf>
    <xf numFmtId="43" fontId="73" fillId="13" borderId="17" xfId="34" applyFont="1" applyFill="1" applyBorder="1" applyAlignment="1">
      <alignment horizontal="center" vertical="center"/>
    </xf>
    <xf numFmtId="0" fontId="73" fillId="13" borderId="0" xfId="23" applyFont="1" applyFill="1" applyAlignment="1">
      <alignment vertical="center"/>
      <protection/>
    </xf>
    <xf numFmtId="0" fontId="230" fillId="0" borderId="21" xfId="23" applyFont="1" applyBorder="1" applyAlignment="1">
      <alignment horizontal="center" vertical="center" wrapText="1"/>
      <protection/>
    </xf>
    <xf numFmtId="0" fontId="72" fillId="0" borderId="21" xfId="23" applyFont="1" applyBorder="1" applyAlignment="1">
      <alignment horizontal="center" vertical="center" wrapText="1"/>
      <protection/>
    </xf>
    <xf numFmtId="0" fontId="231" fillId="0" borderId="22" xfId="23" applyFont="1" applyFill="1" applyBorder="1" applyAlignment="1">
      <alignment horizontal="center" vertical="center" wrapText="1"/>
      <protection/>
    </xf>
    <xf numFmtId="0" fontId="91" fillId="0" borderId="13" xfId="23" applyFont="1" applyBorder="1" applyAlignment="1">
      <alignment horizontal="center" vertical="center" wrapText="1"/>
      <protection/>
    </xf>
    <xf numFmtId="4" fontId="91" fillId="0" borderId="22" xfId="29" applyNumberFormat="1" applyFont="1" applyBorder="1" applyAlignment="1">
      <alignment horizontal="center" vertical="center" wrapText="1"/>
    </xf>
    <xf numFmtId="0" fontId="232" fillId="0" borderId="23" xfId="23" applyFont="1" applyBorder="1" applyAlignment="1">
      <alignment horizontal="center" vertical="center" wrapText="1"/>
      <protection/>
    </xf>
    <xf numFmtId="0" fontId="72" fillId="0" borderId="24" xfId="23" applyFont="1" applyBorder="1" applyAlignment="1">
      <alignment horizontal="center" vertical="center" wrapText="1"/>
      <protection/>
    </xf>
    <xf numFmtId="0" fontId="72" fillId="0" borderId="25" xfId="23" applyFont="1" applyBorder="1" applyAlignment="1">
      <alignment horizontal="center" vertical="center" wrapText="1"/>
      <protection/>
    </xf>
    <xf numFmtId="0" fontId="72" fillId="0" borderId="26" xfId="23" applyFont="1" applyBorder="1" applyAlignment="1">
      <alignment horizontal="center" vertical="center" wrapText="1"/>
      <protection/>
    </xf>
    <xf numFmtId="43" fontId="72" fillId="0" borderId="22" xfId="34" applyFont="1" applyBorder="1" applyAlignment="1">
      <alignment horizontal="center" vertical="center"/>
    </xf>
    <xf numFmtId="0" fontId="230" fillId="0" borderId="27" xfId="23" applyFont="1" applyBorder="1" applyAlignment="1">
      <alignment horizontal="center" vertical="center" wrapText="1"/>
      <protection/>
    </xf>
    <xf numFmtId="0" fontId="72" fillId="0" borderId="27" xfId="23" applyFont="1" applyBorder="1" applyAlignment="1">
      <alignment horizontal="center" vertical="center" wrapText="1"/>
      <protection/>
    </xf>
    <xf numFmtId="0" fontId="231" fillId="0" borderId="28" xfId="23" applyFont="1" applyFill="1" applyBorder="1" applyAlignment="1">
      <alignment horizontal="center" vertical="center" wrapText="1"/>
      <protection/>
    </xf>
    <xf numFmtId="0" fontId="91" fillId="0" borderId="44" xfId="23" applyFont="1" applyBorder="1" applyAlignment="1">
      <alignment horizontal="center" vertical="center" wrapText="1"/>
      <protection/>
    </xf>
    <xf numFmtId="4" fontId="91" fillId="0" borderId="28" xfId="29" applyNumberFormat="1" applyFont="1" applyBorder="1" applyAlignment="1">
      <alignment horizontal="center" vertical="center" wrapText="1"/>
    </xf>
    <xf numFmtId="0" fontId="232" fillId="0" borderId="49" xfId="23" applyFont="1" applyBorder="1" applyAlignment="1">
      <alignment horizontal="center" vertical="center" wrapText="1"/>
      <protection/>
    </xf>
    <xf numFmtId="0" fontId="72" fillId="0" borderId="19" xfId="23" applyFont="1" applyBorder="1" applyAlignment="1">
      <alignment horizontal="center" vertical="center" wrapText="1"/>
      <protection/>
    </xf>
    <xf numFmtId="0" fontId="72" fillId="0" borderId="18" xfId="23" applyFont="1" applyBorder="1" applyAlignment="1">
      <alignment horizontal="center" vertical="center" wrapText="1"/>
      <protection/>
    </xf>
    <xf numFmtId="0" fontId="72" fillId="0" borderId="31" xfId="23" applyFont="1" applyBorder="1" applyAlignment="1">
      <alignment horizontal="center" vertical="center" wrapText="1"/>
      <protection/>
    </xf>
    <xf numFmtId="0" fontId="72" fillId="0" borderId="20" xfId="23" applyFont="1" applyBorder="1" applyAlignment="1">
      <alignment horizontal="center" vertical="center" wrapText="1"/>
      <protection/>
    </xf>
    <xf numFmtId="0" fontId="72" fillId="0" borderId="20" xfId="23" applyFont="1" applyFill="1" applyBorder="1" applyAlignment="1">
      <alignment horizontal="center" vertical="center" wrapText="1"/>
      <protection/>
    </xf>
    <xf numFmtId="43" fontId="72" fillId="0" borderId="28" xfId="34" applyFont="1" applyBorder="1" applyAlignment="1">
      <alignment horizontal="center" vertical="center"/>
    </xf>
    <xf numFmtId="0" fontId="233" fillId="11" borderId="38" xfId="23" applyFont="1" applyFill="1" applyBorder="1" applyAlignment="1">
      <alignment horizontal="center" vertical="center" wrapText="1"/>
      <protection/>
    </xf>
    <xf numFmtId="0" fontId="234" fillId="0" borderId="39" xfId="23" applyFont="1" applyFill="1" applyBorder="1" applyAlignment="1">
      <alignment horizontal="center" vertical="center" wrapText="1"/>
      <protection/>
    </xf>
    <xf numFmtId="0" fontId="235" fillId="0" borderId="33" xfId="23" applyFont="1" applyFill="1" applyBorder="1" applyAlignment="1">
      <alignment vertical="center" wrapText="1"/>
      <protection/>
    </xf>
    <xf numFmtId="0" fontId="234" fillId="0" borderId="33" xfId="23" applyFont="1" applyFill="1" applyBorder="1" applyAlignment="1">
      <alignment horizontal="center" vertical="center" wrapText="1"/>
      <protection/>
    </xf>
    <xf numFmtId="4" fontId="236" fillId="0" borderId="36" xfId="23" applyNumberFormat="1" applyFont="1" applyFill="1" applyBorder="1" applyAlignment="1">
      <alignment horizontal="center" vertical="center" wrapText="1"/>
      <protection/>
    </xf>
    <xf numFmtId="0" fontId="183" fillId="7" borderId="10" xfId="23" applyFont="1" applyFill="1" applyBorder="1" applyAlignment="1">
      <alignment horizontal="center" vertical="center" wrapText="1"/>
      <protection/>
    </xf>
    <xf numFmtId="0" fontId="183" fillId="7" borderId="38" xfId="23" applyFont="1" applyFill="1" applyBorder="1" applyAlignment="1">
      <alignment horizontal="center" vertical="center" wrapText="1"/>
      <protection/>
    </xf>
    <xf numFmtId="0" fontId="183" fillId="7" borderId="39" xfId="23" applyFont="1" applyFill="1" applyBorder="1" applyAlignment="1">
      <alignment horizontal="center" vertical="center" wrapText="1"/>
      <protection/>
    </xf>
    <xf numFmtId="0" fontId="183" fillId="7" borderId="43" xfId="23" applyFont="1" applyFill="1" applyBorder="1" applyAlignment="1">
      <alignment horizontal="center" vertical="center" wrapText="1"/>
      <protection/>
    </xf>
    <xf numFmtId="4" fontId="237" fillId="0" borderId="43" xfId="23" applyNumberFormat="1" applyFont="1" applyFill="1" applyBorder="1" applyAlignment="1">
      <alignment horizontal="center" vertical="center" wrapText="1"/>
      <protection/>
    </xf>
    <xf numFmtId="43" fontId="90" fillId="7" borderId="43" xfId="34" applyFont="1" applyFill="1" applyBorder="1" applyAlignment="1">
      <alignment vertical="center" wrapText="1"/>
    </xf>
    <xf numFmtId="0" fontId="183" fillId="7" borderId="0" xfId="23" applyFont="1" applyFill="1" applyAlignment="1">
      <alignment vertical="center"/>
      <protection/>
    </xf>
    <xf numFmtId="0" fontId="233" fillId="0" borderId="39" xfId="23" applyFont="1" applyFill="1" applyBorder="1" applyAlignment="1">
      <alignment horizontal="center" vertical="center" wrapText="1"/>
      <protection/>
    </xf>
    <xf numFmtId="0" fontId="238" fillId="0" borderId="38" xfId="23" applyFont="1" applyFill="1" applyBorder="1" applyAlignment="1">
      <alignment horizontal="center" vertical="center" wrapText="1"/>
      <protection/>
    </xf>
    <xf numFmtId="0" fontId="183" fillId="0" borderId="38" xfId="23" applyFont="1" applyFill="1" applyBorder="1" applyAlignment="1">
      <alignment horizontal="center" vertical="center" wrapText="1"/>
      <protection/>
    </xf>
    <xf numFmtId="4" fontId="182" fillId="0" borderId="39" xfId="29" applyNumberFormat="1" applyFont="1" applyFill="1" applyBorder="1" applyAlignment="1">
      <alignment horizontal="center" vertical="center" wrapText="1"/>
    </xf>
    <xf numFmtId="0" fontId="182" fillId="0" borderId="43" xfId="23" applyFont="1" applyFill="1" applyBorder="1" applyAlignment="1">
      <alignment horizontal="center" vertical="center" wrapText="1"/>
      <protection/>
    </xf>
    <xf numFmtId="0" fontId="183" fillId="0" borderId="10" xfId="23" applyFont="1" applyFill="1" applyBorder="1" applyAlignment="1">
      <alignment horizontal="center" vertical="center" wrapText="1"/>
      <protection/>
    </xf>
    <xf numFmtId="0" fontId="183" fillId="0" borderId="39" xfId="23" applyFont="1" applyFill="1" applyBorder="1" applyAlignment="1">
      <alignment horizontal="center" vertical="center" wrapText="1"/>
      <protection/>
    </xf>
    <xf numFmtId="0" fontId="183" fillId="0" borderId="43" xfId="23" applyFont="1" applyFill="1" applyBorder="1" applyAlignment="1">
      <alignment horizontal="center" vertical="center" wrapText="1"/>
      <protection/>
    </xf>
    <xf numFmtId="43" fontId="184" fillId="0" borderId="43" xfId="34" applyFont="1" applyFill="1" applyBorder="1" applyAlignment="1">
      <alignment horizontal="center" vertical="center" wrapText="1"/>
    </xf>
    <xf numFmtId="43" fontId="90" fillId="0" borderId="43" xfId="34" applyFont="1" applyBorder="1" applyAlignment="1">
      <alignment vertical="center"/>
    </xf>
    <xf numFmtId="0" fontId="183" fillId="0" borderId="0" xfId="23" applyFont="1" applyFill="1" applyAlignment="1">
      <alignment vertical="center"/>
      <protection/>
    </xf>
    <xf numFmtId="0" fontId="239" fillId="13" borderId="38" xfId="23" applyFont="1" applyFill="1" applyBorder="1" applyAlignment="1">
      <alignment horizontal="center" vertical="center" wrapText="1"/>
      <protection/>
    </xf>
    <xf numFmtId="0" fontId="239" fillId="13" borderId="39" xfId="23" applyFont="1" applyFill="1" applyBorder="1" applyAlignment="1">
      <alignment horizontal="left" vertical="center" wrapText="1"/>
      <protection/>
    </xf>
    <xf numFmtId="0" fontId="194" fillId="13" borderId="38" xfId="23" applyFont="1" applyFill="1" applyBorder="1" applyAlignment="1">
      <alignment horizontal="center" vertical="center" wrapText="1"/>
      <protection/>
    </xf>
    <xf numFmtId="0" fontId="73" fillId="13" borderId="38" xfId="23" applyFont="1" applyFill="1" applyBorder="1" applyAlignment="1">
      <alignment horizontal="center" vertical="center" wrapText="1"/>
      <protection/>
    </xf>
    <xf numFmtId="4" fontId="160" fillId="13" borderId="39" xfId="29" applyNumberFormat="1" applyFont="1" applyFill="1" applyBorder="1" applyAlignment="1">
      <alignment horizontal="center" vertical="center" wrapText="1"/>
    </xf>
    <xf numFmtId="0" fontId="160" fillId="13" borderId="43" xfId="23" applyFont="1" applyFill="1" applyBorder="1" applyAlignment="1">
      <alignment horizontal="center" vertical="center" wrapText="1"/>
      <protection/>
    </xf>
    <xf numFmtId="0" fontId="73" fillId="13" borderId="10" xfId="23" applyFont="1" applyFill="1" applyBorder="1" applyAlignment="1">
      <alignment horizontal="center" vertical="center" wrapText="1"/>
      <protection/>
    </xf>
    <xf numFmtId="0" fontId="73" fillId="13" borderId="39" xfId="23" applyFont="1" applyFill="1" applyBorder="1" applyAlignment="1">
      <alignment horizontal="center" vertical="center" wrapText="1"/>
      <protection/>
    </xf>
    <xf numFmtId="0" fontId="73" fillId="13" borderId="43" xfId="23" applyFont="1" applyFill="1" applyBorder="1" applyAlignment="1">
      <alignment horizontal="center" vertical="center" wrapText="1"/>
      <protection/>
    </xf>
    <xf numFmtId="0" fontId="83" fillId="13" borderId="43" xfId="23" applyFont="1" applyFill="1" applyBorder="1" applyAlignment="1">
      <alignment horizontal="center" vertical="center" wrapText="1"/>
      <protection/>
    </xf>
    <xf numFmtId="43" fontId="72" fillId="13" borderId="43" xfId="34" applyFont="1" applyFill="1" applyBorder="1" applyAlignment="1">
      <alignment vertical="center"/>
    </xf>
    <xf numFmtId="0" fontId="66" fillId="13" borderId="0" xfId="23" applyFont="1" applyFill="1" applyAlignment="1">
      <alignment vertical="center"/>
      <protection/>
    </xf>
    <xf numFmtId="0" fontId="239" fillId="0" borderId="38" xfId="23" applyFont="1" applyFill="1" applyBorder="1" applyAlignment="1">
      <alignment horizontal="center" vertical="center" wrapText="1"/>
      <protection/>
    </xf>
    <xf numFmtId="0" fontId="233" fillId="0" borderId="39" xfId="23" applyFont="1" applyFill="1" applyBorder="1" applyAlignment="1">
      <alignment horizontal="left" vertical="center" wrapText="1"/>
      <protection/>
    </xf>
    <xf numFmtId="0" fontId="194" fillId="0" borderId="38" xfId="23" applyFont="1" applyFill="1" applyBorder="1" applyAlignment="1">
      <alignment horizontal="center" vertical="center" wrapText="1"/>
      <protection/>
    </xf>
    <xf numFmtId="0" fontId="73" fillId="0" borderId="38" xfId="23" applyFont="1" applyFill="1" applyBorder="1" applyAlignment="1">
      <alignment horizontal="center" vertical="center" wrapText="1"/>
      <protection/>
    </xf>
    <xf numFmtId="4" fontId="160" fillId="0" borderId="39" xfId="29" applyNumberFormat="1" applyFont="1" applyFill="1" applyBorder="1" applyAlignment="1">
      <alignment horizontal="center" vertical="center" wrapText="1"/>
    </xf>
    <xf numFmtId="0" fontId="160" fillId="0" borderId="43" xfId="23" applyFont="1" applyFill="1" applyBorder="1" applyAlignment="1">
      <alignment horizontal="center" vertical="center" wrapText="1"/>
      <protection/>
    </xf>
    <xf numFmtId="0" fontId="73" fillId="0" borderId="10" xfId="23" applyFont="1" applyFill="1" applyBorder="1" applyAlignment="1">
      <alignment horizontal="center" vertical="center" wrapText="1"/>
      <protection/>
    </xf>
    <xf numFmtId="0" fontId="73" fillId="0" borderId="39" xfId="23" applyFont="1" applyFill="1" applyBorder="1" applyAlignment="1">
      <alignment horizontal="center" vertical="center" wrapText="1"/>
      <protection/>
    </xf>
    <xf numFmtId="0" fontId="73" fillId="0" borderId="43" xfId="23" applyFont="1" applyFill="1" applyBorder="1" applyAlignment="1">
      <alignment horizontal="center" vertical="center" wrapText="1"/>
      <protection/>
    </xf>
    <xf numFmtId="43" fontId="83" fillId="0" borderId="43" xfId="34" applyFont="1" applyFill="1" applyBorder="1" applyAlignment="1">
      <alignment horizontal="center" vertical="center" wrapText="1"/>
    </xf>
    <xf numFmtId="43" fontId="72" fillId="0" borderId="43" xfId="34" applyFont="1" applyBorder="1" applyAlignment="1">
      <alignment vertical="center"/>
    </xf>
    <xf numFmtId="0" fontId="239" fillId="7" borderId="38" xfId="23" applyFont="1" applyFill="1" applyBorder="1" applyAlignment="1">
      <alignment horizontal="center" vertical="center" wrapText="1"/>
      <protection/>
    </xf>
    <xf numFmtId="0" fontId="233" fillId="11" borderId="39" xfId="23" applyFont="1" applyFill="1" applyBorder="1" applyAlignment="1">
      <alignment vertical="center" wrapText="1"/>
      <protection/>
    </xf>
    <xf numFmtId="0" fontId="194" fillId="7" borderId="38" xfId="23" applyFont="1" applyFill="1" applyBorder="1" applyAlignment="1">
      <alignment horizontal="center" vertical="center" wrapText="1"/>
      <protection/>
    </xf>
    <xf numFmtId="0" fontId="73" fillId="7" borderId="38" xfId="23" applyFont="1" applyFill="1" applyBorder="1" applyAlignment="1">
      <alignment horizontal="center" vertical="center" wrapText="1"/>
      <protection/>
    </xf>
    <xf numFmtId="4" fontId="160" fillId="7" borderId="39" xfId="23" applyNumberFormat="1" applyFont="1" applyFill="1" applyBorder="1" applyAlignment="1">
      <alignment horizontal="center" vertical="center" wrapText="1"/>
      <protection/>
    </xf>
    <xf numFmtId="0" fontId="160" fillId="7" borderId="43" xfId="23" applyFont="1" applyFill="1" applyBorder="1" applyAlignment="1">
      <alignment horizontal="center" vertical="center" wrapText="1"/>
      <protection/>
    </xf>
    <xf numFmtId="0" fontId="73" fillId="7" borderId="10" xfId="23" applyFont="1" applyFill="1" applyBorder="1" applyAlignment="1">
      <alignment horizontal="center" vertical="center" wrapText="1"/>
      <protection/>
    </xf>
    <xf numFmtId="0" fontId="73" fillId="7" borderId="39" xfId="23" applyFont="1" applyFill="1" applyBorder="1" applyAlignment="1">
      <alignment horizontal="center" vertical="center" wrapText="1"/>
      <protection/>
    </xf>
    <xf numFmtId="43" fontId="72" fillId="7" borderId="43" xfId="34" applyFont="1" applyFill="1" applyBorder="1" applyAlignment="1">
      <alignment horizontal="center" vertical="center" wrapText="1"/>
    </xf>
    <xf numFmtId="43" fontId="72" fillId="7" borderId="43" xfId="34" applyFont="1" applyFill="1" applyBorder="1" applyAlignment="1">
      <alignment vertical="center"/>
    </xf>
    <xf numFmtId="0" fontId="183" fillId="0" borderId="50" xfId="23" applyFont="1" applyBorder="1">
      <alignment/>
      <protection/>
    </xf>
    <xf numFmtId="0" fontId="83" fillId="0" borderId="43" xfId="23" applyFont="1" applyFill="1" applyBorder="1" applyAlignment="1">
      <alignment horizontal="center" vertical="center" wrapText="1"/>
      <protection/>
    </xf>
    <xf numFmtId="0" fontId="196" fillId="0" borderId="39" xfId="23" applyFont="1" applyFill="1" applyBorder="1" applyAlignment="1">
      <alignment horizontal="center" vertical="center" wrapText="1"/>
      <protection/>
    </xf>
    <xf numFmtId="0" fontId="239" fillId="0" borderId="2" xfId="23" applyFont="1" applyFill="1" applyBorder="1" applyAlignment="1">
      <alignment horizontal="center" vertical="center" wrapText="1"/>
      <protection/>
    </xf>
    <xf numFmtId="0" fontId="239" fillId="0" borderId="10" xfId="23" applyFont="1" applyFill="1" applyBorder="1" applyAlignment="1">
      <alignment horizontal="left" vertical="center" wrapText="1"/>
      <protection/>
    </xf>
    <xf numFmtId="0" fontId="194" fillId="0" borderId="9" xfId="23" applyFont="1" applyFill="1" applyBorder="1" applyAlignment="1">
      <alignment horizontal="center" vertical="center" wrapText="1"/>
      <protection/>
    </xf>
    <xf numFmtId="0" fontId="73" fillId="0" borderId="9" xfId="23" applyFont="1" applyFill="1" applyBorder="1" applyAlignment="1">
      <alignment horizontal="center" vertical="center" wrapText="1"/>
      <protection/>
    </xf>
    <xf numFmtId="4" fontId="160" fillId="0" borderId="9" xfId="29" applyNumberFormat="1" applyFont="1" applyFill="1" applyBorder="1" applyAlignment="1">
      <alignment horizontal="center" vertical="center" wrapText="1"/>
    </xf>
    <xf numFmtId="0" fontId="160" fillId="0" borderId="10" xfId="23" applyFont="1" applyFill="1" applyBorder="1" applyAlignment="1">
      <alignment horizontal="center" vertical="center" wrapText="1"/>
      <protection/>
    </xf>
    <xf numFmtId="0" fontId="83" fillId="0" borderId="10" xfId="23" applyFont="1" applyFill="1" applyBorder="1" applyAlignment="1">
      <alignment horizontal="center" vertical="center" wrapText="1"/>
      <protection/>
    </xf>
    <xf numFmtId="43" fontId="72" fillId="0" borderId="2" xfId="34" applyFont="1" applyBorder="1" applyAlignment="1">
      <alignment vertical="center"/>
    </xf>
    <xf numFmtId="0" fontId="72" fillId="0" borderId="0" xfId="23" applyFont="1" applyAlignment="1">
      <alignment vertical="center"/>
      <protection/>
    </xf>
    <xf numFmtId="0" fontId="73" fillId="0" borderId="0" xfId="23" applyFont="1" applyAlignment="1">
      <alignment vertical="center"/>
      <protection/>
    </xf>
    <xf numFmtId="0" fontId="73" fillId="0" borderId="0" xfId="23" applyFont="1" applyAlignment="1">
      <alignment horizontal="center" vertical="center"/>
      <protection/>
    </xf>
    <xf numFmtId="0" fontId="73" fillId="0" borderId="0" xfId="23" applyFont="1" applyAlignment="1">
      <alignment horizontal="center" vertical="center" wrapText="1"/>
      <protection/>
    </xf>
    <xf numFmtId="164" fontId="73" fillId="0" borderId="0" xfId="27" applyFont="1" applyBorder="1" applyAlignment="1">
      <alignment vertical="center"/>
    </xf>
    <xf numFmtId="164" fontId="73" fillId="0" borderId="0" xfId="27" applyFont="1" applyAlignment="1">
      <alignment vertical="center"/>
    </xf>
    <xf numFmtId="0" fontId="72" fillId="0" borderId="0" xfId="23" applyFont="1" applyFill="1" applyAlignment="1">
      <alignment horizontal="center" vertical="center"/>
      <protection/>
    </xf>
    <xf numFmtId="43" fontId="72" fillId="0" borderId="0" xfId="34" applyFont="1" applyBorder="1" applyAlignment="1">
      <alignment vertical="center"/>
    </xf>
    <xf numFmtId="0" fontId="240" fillId="0" borderId="0" xfId="23" applyFont="1" applyAlignment="1">
      <alignment horizontal="left" vertical="center"/>
      <protection/>
    </xf>
    <xf numFmtId="4" fontId="73" fillId="0" borderId="0" xfId="29" applyNumberFormat="1" applyFont="1" applyAlignment="1">
      <alignment horizontal="center" vertical="center"/>
    </xf>
    <xf numFmtId="164" fontId="73" fillId="0" borderId="0" xfId="23" applyNumberFormat="1" applyFont="1" applyAlignment="1">
      <alignment vertical="center"/>
      <protection/>
    </xf>
    <xf numFmtId="0" fontId="73" fillId="0" borderId="0" xfId="23" applyFont="1" applyAlignment="1">
      <alignment horizontal="left" vertical="center"/>
      <protection/>
    </xf>
    <xf numFmtId="0" fontId="194" fillId="0" borderId="0" xfId="23" applyFont="1" applyAlignment="1">
      <alignment horizontal="center" vertical="center"/>
      <protection/>
    </xf>
    <xf numFmtId="4" fontId="160" fillId="0" borderId="0" xfId="29" applyNumberFormat="1" applyFont="1" applyAlignment="1">
      <alignment horizontal="center" vertical="center"/>
    </xf>
    <xf numFmtId="0" fontId="73" fillId="0" borderId="0" xfId="23" applyFont="1" applyAlignment="1">
      <alignment horizontal="left" vertical="top"/>
      <protection/>
    </xf>
    <xf numFmtId="0" fontId="72" fillId="0" borderId="0" xfId="23" applyFont="1" applyBorder="1" applyAlignment="1">
      <alignment/>
      <protection/>
    </xf>
    <xf numFmtId="0" fontId="72" fillId="0" borderId="0" xfId="23" applyFont="1" applyFill="1" applyAlignment="1">
      <alignment horizontal="left" vertical="top"/>
      <protection/>
    </xf>
    <xf numFmtId="0" fontId="72" fillId="0" borderId="0" xfId="23" applyFont="1" applyAlignment="1">
      <alignment horizontal="center" vertical="center"/>
      <protection/>
    </xf>
    <xf numFmtId="43" fontId="73" fillId="0" borderId="0" xfId="34" applyFont="1" applyBorder="1" applyAlignment="1">
      <alignment vertical="center"/>
    </xf>
    <xf numFmtId="0" fontId="79" fillId="0" borderId="0" xfId="23" applyFont="1" applyBorder="1" applyAlignment="1">
      <alignment horizontal="center" vertical="center"/>
      <protection/>
    </xf>
    <xf numFmtId="0" fontId="160" fillId="0" borderId="0" xfId="23" applyFont="1" applyBorder="1" applyAlignment="1">
      <alignment horizontal="center" vertical="center"/>
      <protection/>
    </xf>
    <xf numFmtId="0" fontId="83" fillId="0" borderId="0" xfId="23" applyFont="1" applyBorder="1" applyAlignment="1">
      <alignment horizontal="center" vertical="center"/>
      <protection/>
    </xf>
    <xf numFmtId="0" fontId="160" fillId="0" borderId="0" xfId="23" applyFont="1" applyAlignment="1">
      <alignment horizontal="center" vertical="center"/>
      <protection/>
    </xf>
    <xf numFmtId="0" fontId="239" fillId="0" borderId="45" xfId="23" applyFont="1" applyFill="1" applyBorder="1" applyAlignment="1">
      <alignment horizontal="center" vertical="center" wrapText="1"/>
      <protection/>
    </xf>
    <xf numFmtId="0" fontId="194" fillId="0" borderId="45" xfId="23" applyFont="1" applyFill="1" applyBorder="1" applyAlignment="1">
      <alignment horizontal="center" vertical="center" wrapText="1"/>
      <protection/>
    </xf>
    <xf numFmtId="0" fontId="73" fillId="0" borderId="45" xfId="23" applyFont="1" applyFill="1" applyBorder="1" applyAlignment="1">
      <alignment horizontal="center" vertical="center" wrapText="1"/>
      <protection/>
    </xf>
    <xf numFmtId="4" fontId="160" fillId="0" borderId="46" xfId="29" applyNumberFormat="1" applyFont="1" applyFill="1" applyBorder="1" applyAlignment="1">
      <alignment horizontal="center" vertical="center" wrapText="1"/>
    </xf>
    <xf numFmtId="0" fontId="160" fillId="0" borderId="47" xfId="23" applyFont="1" applyFill="1" applyBorder="1" applyAlignment="1">
      <alignment horizontal="center" vertical="center" wrapText="1"/>
      <protection/>
    </xf>
    <xf numFmtId="0" fontId="73" fillId="0" borderId="4" xfId="23" applyFont="1" applyFill="1" applyBorder="1" applyAlignment="1">
      <alignment horizontal="center" vertical="center" wrapText="1"/>
      <protection/>
    </xf>
    <xf numFmtId="0" fontId="73" fillId="0" borderId="46" xfId="23" applyFont="1" applyFill="1" applyBorder="1" applyAlignment="1">
      <alignment horizontal="center" vertical="center" wrapText="1"/>
      <protection/>
    </xf>
    <xf numFmtId="0" fontId="73" fillId="0" borderId="47" xfId="23" applyFont="1" applyFill="1" applyBorder="1" applyAlignment="1">
      <alignment horizontal="center" vertical="center" wrapText="1"/>
      <protection/>
    </xf>
    <xf numFmtId="43" fontId="83" fillId="0" borderId="47" xfId="34" applyFont="1" applyFill="1" applyBorder="1" applyAlignment="1">
      <alignment horizontal="center" vertical="center" wrapText="1"/>
    </xf>
    <xf numFmtId="43" fontId="72" fillId="0" borderId="47" xfId="34" applyFont="1" applyBorder="1" applyAlignment="1">
      <alignment vertical="center"/>
    </xf>
    <xf numFmtId="0" fontId="183" fillId="0" borderId="2" xfId="23" applyFont="1" applyBorder="1">
      <alignment/>
      <protection/>
    </xf>
    <xf numFmtId="0" fontId="194" fillId="0" borderId="2" xfId="23" applyFont="1" applyFill="1" applyBorder="1" applyAlignment="1">
      <alignment horizontal="center" vertical="center" wrapText="1"/>
      <protection/>
    </xf>
    <xf numFmtId="0" fontId="73" fillId="0" borderId="2" xfId="23" applyFont="1" applyFill="1" applyBorder="1" applyAlignment="1">
      <alignment horizontal="center" vertical="center" wrapText="1"/>
      <protection/>
    </xf>
    <xf numFmtId="4" fontId="160" fillId="0" borderId="2" xfId="29" applyNumberFormat="1" applyFont="1" applyFill="1" applyBorder="1" applyAlignment="1">
      <alignment horizontal="center" vertical="center" wrapText="1"/>
    </xf>
    <xf numFmtId="0" fontId="160" fillId="0" borderId="2" xfId="23" applyFont="1" applyFill="1" applyBorder="1" applyAlignment="1">
      <alignment horizontal="center" vertical="center" wrapText="1"/>
      <protection/>
    </xf>
    <xf numFmtId="43" fontId="83" fillId="0" borderId="2" xfId="34" applyFont="1" applyFill="1" applyBorder="1" applyAlignment="1">
      <alignment horizontal="center" vertical="center" wrapText="1"/>
    </xf>
    <xf numFmtId="0" fontId="239" fillId="0" borderId="33" xfId="23" applyFont="1" applyFill="1" applyBorder="1" applyAlignment="1">
      <alignment horizontal="center" vertical="center" wrapText="1"/>
      <protection/>
    </xf>
    <xf numFmtId="0" fontId="233" fillId="0" borderId="36" xfId="23" applyFont="1" applyFill="1" applyBorder="1" applyAlignment="1">
      <alignment horizontal="left" vertical="center" wrapText="1"/>
      <protection/>
    </xf>
    <xf numFmtId="0" fontId="194" fillId="0" borderId="33" xfId="23" applyFont="1" applyFill="1" applyBorder="1" applyAlignment="1">
      <alignment horizontal="center" vertical="center" wrapText="1"/>
      <protection/>
    </xf>
    <xf numFmtId="0" fontId="73" fillId="0" borderId="33" xfId="23" applyFont="1" applyFill="1" applyBorder="1" applyAlignment="1">
      <alignment horizontal="center" vertical="center" wrapText="1"/>
      <protection/>
    </xf>
    <xf numFmtId="4" fontId="160" fillId="0" borderId="36" xfId="29" applyNumberFormat="1" applyFont="1" applyFill="1" applyBorder="1" applyAlignment="1">
      <alignment horizontal="center" vertical="center" wrapText="1"/>
    </xf>
    <xf numFmtId="0" fontId="160" fillId="0" borderId="37" xfId="23" applyFont="1" applyFill="1" applyBorder="1" applyAlignment="1">
      <alignment horizontal="center" vertical="center" wrapText="1"/>
      <protection/>
    </xf>
    <xf numFmtId="0" fontId="73" fillId="0" borderId="12" xfId="23" applyFont="1" applyFill="1" applyBorder="1" applyAlignment="1">
      <alignment horizontal="center" vertical="center" wrapText="1"/>
      <protection/>
    </xf>
    <xf numFmtId="0" fontId="73" fillId="0" borderId="36" xfId="23" applyFont="1" applyFill="1" applyBorder="1" applyAlignment="1">
      <alignment horizontal="center" vertical="center" wrapText="1"/>
      <protection/>
    </xf>
    <xf numFmtId="0" fontId="73" fillId="0" borderId="37" xfId="23" applyFont="1" applyFill="1" applyBorder="1" applyAlignment="1">
      <alignment horizontal="center" vertical="center" wrapText="1"/>
      <protection/>
    </xf>
    <xf numFmtId="43" fontId="83" fillId="0" borderId="37" xfId="34" applyFont="1" applyFill="1" applyBorder="1" applyAlignment="1">
      <alignment horizontal="center" vertical="center" wrapText="1"/>
    </xf>
    <xf numFmtId="43" fontId="72" fillId="0" borderId="37" xfId="34" applyFont="1" applyBorder="1" applyAlignment="1">
      <alignment vertical="center"/>
    </xf>
    <xf numFmtId="0" fontId="239" fillId="0" borderId="39" xfId="23" applyFont="1" applyFill="1" applyBorder="1" applyAlignment="1">
      <alignment horizontal="left" vertical="top" wrapText="1"/>
      <protection/>
    </xf>
    <xf numFmtId="0" fontId="75" fillId="0" borderId="74" xfId="23" applyFont="1" applyFill="1" applyBorder="1" applyAlignment="1">
      <alignment horizontal="center" vertical="center" wrapText="1"/>
      <protection/>
    </xf>
    <xf numFmtId="0" fontId="235" fillId="0" borderId="33" xfId="23" applyFont="1" applyFill="1" applyBorder="1" applyAlignment="1">
      <alignment horizontal="center" vertical="center" wrapText="1"/>
      <protection/>
    </xf>
    <xf numFmtId="43" fontId="234" fillId="0" borderId="33" xfId="34" applyFont="1" applyFill="1" applyBorder="1" applyAlignment="1">
      <alignment horizontal="center" vertical="center" wrapText="1"/>
    </xf>
    <xf numFmtId="4" fontId="241" fillId="0" borderId="43" xfId="23" applyNumberFormat="1" applyFont="1" applyFill="1" applyBorder="1" applyAlignment="1">
      <alignment horizontal="center" vertical="center" wrapText="1"/>
      <protection/>
    </xf>
    <xf numFmtId="0" fontId="242" fillId="0" borderId="84" xfId="23" applyFont="1" applyFill="1" applyBorder="1" applyAlignment="1">
      <alignment horizontal="center" vertical="center" wrapText="1"/>
      <protection/>
    </xf>
    <xf numFmtId="4" fontId="160" fillId="7" borderId="39" xfId="29" applyNumberFormat="1" applyFont="1" applyFill="1" applyBorder="1" applyAlignment="1">
      <alignment horizontal="center" vertical="center" wrapText="1"/>
    </xf>
    <xf numFmtId="43" fontId="184" fillId="7" borderId="43" xfId="34" applyFont="1" applyFill="1" applyBorder="1" applyAlignment="1">
      <alignment horizontal="center" vertical="center" wrapText="1"/>
    </xf>
    <xf numFmtId="43" fontId="72" fillId="7" borderId="43" xfId="34" applyFont="1" applyFill="1" applyBorder="1" applyAlignment="1">
      <alignment vertical="center" wrapText="1"/>
    </xf>
    <xf numFmtId="0" fontId="239" fillId="11" borderId="38" xfId="23" applyFont="1" applyFill="1" applyBorder="1" applyAlignment="1">
      <alignment horizontal="center" vertical="center" wrapText="1"/>
      <protection/>
    </xf>
    <xf numFmtId="0" fontId="242" fillId="0" borderId="82" xfId="23" applyFont="1" applyFill="1" applyBorder="1" applyAlignment="1">
      <alignment horizontal="center" vertical="center" wrapText="1"/>
      <protection/>
    </xf>
    <xf numFmtId="43" fontId="72" fillId="11" borderId="43" xfId="34" applyFont="1" applyFill="1" applyBorder="1" applyAlignment="1">
      <alignment vertical="center"/>
    </xf>
    <xf numFmtId="0" fontId="72" fillId="7" borderId="43" xfId="23" applyFont="1" applyFill="1" applyBorder="1" applyAlignment="1">
      <alignment horizontal="center" vertical="center" wrapText="1"/>
      <protection/>
    </xf>
    <xf numFmtId="0" fontId="239" fillId="0" borderId="9" xfId="23" applyFont="1" applyFill="1" applyBorder="1" applyAlignment="1">
      <alignment horizontal="center" vertical="center" wrapText="1"/>
      <protection/>
    </xf>
    <xf numFmtId="0" fontId="73" fillId="0" borderId="0" xfId="23" applyFont="1" applyFill="1" applyBorder="1" applyAlignment="1">
      <alignment horizontal="center" vertical="center" wrapText="1"/>
      <protection/>
    </xf>
    <xf numFmtId="0" fontId="242" fillId="0" borderId="98" xfId="23" applyFont="1" applyFill="1" applyBorder="1" applyAlignment="1">
      <alignment horizontal="center" vertical="center" wrapText="1"/>
      <protection/>
    </xf>
    <xf numFmtId="0" fontId="196" fillId="0" borderId="2" xfId="23" applyFont="1" applyFill="1" applyBorder="1" applyAlignment="1">
      <alignment horizontal="center" vertical="top" wrapText="1"/>
      <protection/>
    </xf>
    <xf numFmtId="0" fontId="180" fillId="0" borderId="39" xfId="23" applyFont="1" applyFill="1" applyBorder="1" applyAlignment="1">
      <alignment horizontal="center" vertical="center" wrapText="1"/>
      <protection/>
    </xf>
    <xf numFmtId="43" fontId="160" fillId="0" borderId="2" xfId="34" applyFont="1" applyFill="1" applyBorder="1" applyAlignment="1">
      <alignment horizontal="center" vertical="center" wrapText="1"/>
    </xf>
    <xf numFmtId="0" fontId="83" fillId="0" borderId="2" xfId="23" applyFont="1" applyFill="1" applyBorder="1" applyAlignment="1">
      <alignment horizontal="center" vertical="center" wrapText="1"/>
      <protection/>
    </xf>
    <xf numFmtId="0" fontId="243" fillId="13" borderId="0" xfId="23" applyFont="1" applyFill="1" applyAlignment="1">
      <alignment horizontal="center" vertical="center"/>
      <protection/>
    </xf>
    <xf numFmtId="4" fontId="72" fillId="0" borderId="22" xfId="29" applyNumberFormat="1" applyFont="1" applyBorder="1" applyAlignment="1">
      <alignment horizontal="center" vertical="center" wrapText="1"/>
    </xf>
    <xf numFmtId="0" fontId="91" fillId="0" borderId="23" xfId="23" applyFont="1" applyBorder="1" applyAlignment="1">
      <alignment horizontal="center" vertical="center" wrapText="1"/>
      <protection/>
    </xf>
    <xf numFmtId="4" fontId="72" fillId="0" borderId="28" xfId="29" applyNumberFormat="1" applyFont="1" applyBorder="1" applyAlignment="1">
      <alignment horizontal="center" vertical="center" wrapText="1"/>
    </xf>
    <xf numFmtId="0" fontId="91" fillId="0" borderId="49" xfId="23" applyFont="1" applyBorder="1" applyAlignment="1">
      <alignment horizontal="center" vertical="center" wrapText="1"/>
      <protection/>
    </xf>
    <xf numFmtId="0" fontId="196" fillId="7" borderId="38" xfId="23" applyFont="1" applyFill="1" applyBorder="1" applyAlignment="1">
      <alignment horizontal="left" vertical="center"/>
      <protection/>
    </xf>
    <xf numFmtId="0" fontId="196" fillId="7" borderId="46" xfId="23" applyFont="1" applyFill="1" applyBorder="1" applyAlignment="1">
      <alignment horizontal="left" vertical="top" wrapText="1"/>
      <protection/>
    </xf>
    <xf numFmtId="0" fontId="76" fillId="0" borderId="39" xfId="23" applyFont="1" applyFill="1" applyBorder="1" applyAlignment="1">
      <alignment horizontal="center" vertical="top" wrapText="1"/>
      <protection/>
    </xf>
    <xf numFmtId="0" fontId="244" fillId="0" borderId="33" xfId="23" applyFont="1" applyFill="1" applyBorder="1" applyAlignment="1">
      <alignment horizontal="center" vertical="center" wrapText="1"/>
      <protection/>
    </xf>
    <xf numFmtId="0" fontId="76" fillId="0" borderId="33" xfId="23" applyFont="1" applyFill="1" applyBorder="1" applyAlignment="1">
      <alignment horizontal="center" vertical="center" wrapText="1"/>
      <protection/>
    </xf>
    <xf numFmtId="4" fontId="245" fillId="0" borderId="36" xfId="23" applyNumberFormat="1" applyFont="1" applyFill="1" applyBorder="1" applyAlignment="1">
      <alignment horizontal="center" vertical="center" wrapText="1"/>
      <protection/>
    </xf>
    <xf numFmtId="0" fontId="239" fillId="13" borderId="39" xfId="23" applyFont="1" applyFill="1" applyBorder="1" applyAlignment="1">
      <alignment horizontal="left" vertical="top" wrapText="1"/>
      <protection/>
    </xf>
    <xf numFmtId="4" fontId="160" fillId="13" borderId="39" xfId="23" applyNumberFormat="1" applyFont="1" applyFill="1" applyBorder="1" applyAlignment="1">
      <alignment horizontal="center" vertical="center" wrapText="1"/>
      <protection/>
    </xf>
    <xf numFmtId="43" fontId="83" fillId="13" borderId="43" xfId="34" applyFont="1" applyFill="1" applyBorder="1" applyAlignment="1">
      <alignment horizontal="center" vertical="center" wrapText="1"/>
    </xf>
    <xf numFmtId="43" fontId="90" fillId="13" borderId="43" xfId="34" applyFont="1" applyFill="1" applyBorder="1" applyAlignment="1">
      <alignment vertical="center" wrapText="1"/>
    </xf>
    <xf numFmtId="0" fontId="191" fillId="0" borderId="43" xfId="23" applyFont="1" applyFill="1" applyBorder="1" applyAlignment="1">
      <alignment horizontal="center" vertical="center" wrapText="1"/>
      <protection/>
    </xf>
    <xf numFmtId="0" fontId="73" fillId="11" borderId="38" xfId="23" applyFont="1" applyFill="1" applyBorder="1" applyAlignment="1">
      <alignment horizontal="center" vertical="center" wrapText="1"/>
      <protection/>
    </xf>
    <xf numFmtId="0" fontId="239" fillId="11" borderId="39" xfId="23" applyFont="1" applyFill="1" applyBorder="1" applyAlignment="1">
      <alignment horizontal="left" vertical="top" wrapText="1"/>
      <protection/>
    </xf>
    <xf numFmtId="43" fontId="83" fillId="7" borderId="43" xfId="34" applyFont="1" applyFill="1" applyBorder="1" applyAlignment="1">
      <alignment horizontal="center" vertical="center" wrapText="1"/>
    </xf>
    <xf numFmtId="43" fontId="72" fillId="7" borderId="43" xfId="34" applyFont="1" applyFill="1" applyBorder="1" applyAlignment="1">
      <alignment horizontal="center" wrapText="1"/>
    </xf>
    <xf numFmtId="0" fontId="73" fillId="0" borderId="50" xfId="23" applyFont="1" applyBorder="1" applyAlignment="1">
      <alignment horizontal="left" vertical="top"/>
      <protection/>
    </xf>
    <xf numFmtId="0" fontId="239" fillId="0" borderId="39" xfId="23" applyFont="1" applyFill="1" applyBorder="1" applyAlignment="1">
      <alignment horizontal="left" vertical="center" wrapText="1"/>
      <protection/>
    </xf>
    <xf numFmtId="0" fontId="160" fillId="0" borderId="11" xfId="23" applyFont="1" applyFill="1" applyBorder="1" applyAlignment="1">
      <alignment horizontal="center" vertical="center" wrapText="1"/>
      <protection/>
    </xf>
    <xf numFmtId="0" fontId="73" fillId="0" borderId="11" xfId="23" applyFont="1" applyFill="1" applyBorder="1" applyAlignment="1">
      <alignment horizontal="center" vertical="center" wrapText="1"/>
      <protection/>
    </xf>
    <xf numFmtId="0" fontId="83" fillId="0" borderId="11" xfId="23" applyFont="1" applyFill="1" applyBorder="1" applyAlignment="1">
      <alignment horizontal="center" vertical="center" wrapText="1"/>
      <protection/>
    </xf>
    <xf numFmtId="0" fontId="72" fillId="0" borderId="0" xfId="23" applyFont="1" applyBorder="1" applyAlignment="1">
      <alignment horizontal="center" vertical="center"/>
      <protection/>
    </xf>
    <xf numFmtId="0" fontId="72" fillId="0" borderId="0" xfId="23" applyFont="1" applyBorder="1" applyAlignment="1">
      <alignment horizontal="center" vertical="center" wrapText="1"/>
      <protection/>
    </xf>
    <xf numFmtId="0" fontId="160" fillId="0" borderId="0" xfId="23" applyFont="1" applyBorder="1" applyAlignment="1">
      <alignment horizontal="center" vertical="center" wrapText="1"/>
      <protection/>
    </xf>
    <xf numFmtId="0" fontId="76" fillId="0" borderId="39" xfId="23" applyFont="1" applyFill="1" applyBorder="1" applyAlignment="1">
      <alignment horizontal="center" vertical="center" wrapText="1"/>
      <protection/>
    </xf>
    <xf numFmtId="0" fontId="94" fillId="11" borderId="39" xfId="23" applyFont="1" applyFill="1" applyBorder="1" applyAlignment="1">
      <alignment horizontal="left" vertical="top" wrapText="1"/>
      <protection/>
    </xf>
    <xf numFmtId="0" fontId="194" fillId="11" borderId="38" xfId="23" applyFont="1" applyFill="1" applyBorder="1" applyAlignment="1">
      <alignment horizontal="center" vertical="center" wrapText="1"/>
      <protection/>
    </xf>
    <xf numFmtId="4" fontId="160" fillId="11" borderId="39" xfId="29" applyNumberFormat="1" applyFont="1" applyFill="1" applyBorder="1" applyAlignment="1">
      <alignment horizontal="center" vertical="center" wrapText="1"/>
    </xf>
    <xf numFmtId="0" fontId="191" fillId="11" borderId="43" xfId="23" applyFont="1" applyFill="1" applyBorder="1" applyAlignment="1">
      <alignment horizontal="center" vertical="center" wrapText="1"/>
      <protection/>
    </xf>
    <xf numFmtId="0" fontId="73" fillId="11" borderId="10" xfId="23" applyFont="1" applyFill="1" applyBorder="1" applyAlignment="1">
      <alignment horizontal="center" vertical="center" wrapText="1"/>
      <protection/>
    </xf>
    <xf numFmtId="0" fontId="73" fillId="11" borderId="39" xfId="23" applyFont="1" applyFill="1" applyBorder="1" applyAlignment="1">
      <alignment horizontal="center" vertical="center" wrapText="1"/>
      <protection/>
    </xf>
    <xf numFmtId="0" fontId="73" fillId="11" borderId="43" xfId="23" applyFont="1" applyFill="1" applyBorder="1" applyAlignment="1">
      <alignment horizontal="center" vertical="center" wrapText="1"/>
      <protection/>
    </xf>
    <xf numFmtId="43" fontId="83" fillId="11" borderId="43" xfId="34" applyFont="1" applyFill="1" applyBorder="1" applyAlignment="1">
      <alignment horizontal="center" vertical="center" wrapText="1"/>
    </xf>
    <xf numFmtId="43" fontId="90" fillId="11" borderId="43" xfId="34" applyFont="1" applyFill="1" applyBorder="1" applyAlignment="1">
      <alignment vertical="center" wrapText="1"/>
    </xf>
    <xf numFmtId="0" fontId="246" fillId="23" borderId="38" xfId="23" applyFont="1" applyFill="1" applyBorder="1" applyAlignment="1">
      <alignment horizontal="center" vertical="center"/>
      <protection/>
    </xf>
    <xf numFmtId="0" fontId="239" fillId="23" borderId="46" xfId="23" applyFont="1" applyFill="1" applyBorder="1" applyAlignment="1">
      <alignment horizontal="left" vertical="top" wrapText="1"/>
      <protection/>
    </xf>
    <xf numFmtId="0" fontId="194" fillId="23" borderId="38" xfId="23" applyFont="1" applyFill="1" applyBorder="1" applyAlignment="1">
      <alignment horizontal="center" vertical="center" wrapText="1"/>
      <protection/>
    </xf>
    <xf numFmtId="0" fontId="73" fillId="23" borderId="38" xfId="23" applyFont="1" applyFill="1" applyBorder="1" applyAlignment="1">
      <alignment horizontal="center" vertical="center" wrapText="1"/>
      <protection/>
    </xf>
    <xf numFmtId="4" fontId="160" fillId="23" borderId="39" xfId="23" applyNumberFormat="1" applyFont="1" applyFill="1" applyBorder="1" applyAlignment="1">
      <alignment horizontal="center" vertical="center" wrapText="1"/>
      <protection/>
    </xf>
    <xf numFmtId="0" fontId="160" fillId="23" borderId="43" xfId="23" applyFont="1" applyFill="1" applyBorder="1" applyAlignment="1">
      <alignment horizontal="center" vertical="center" wrapText="1"/>
      <protection/>
    </xf>
    <xf numFmtId="0" fontId="73" fillId="23" borderId="10" xfId="23" applyFont="1" applyFill="1" applyBorder="1" applyAlignment="1">
      <alignment horizontal="center" vertical="center" wrapText="1"/>
      <protection/>
    </xf>
    <xf numFmtId="0" fontId="73" fillId="23" borderId="39" xfId="23" applyFont="1" applyFill="1" applyBorder="1" applyAlignment="1">
      <alignment horizontal="center" vertical="center" wrapText="1"/>
      <protection/>
    </xf>
    <xf numFmtId="0" fontId="73" fillId="23" borderId="43" xfId="23" applyFont="1" applyFill="1" applyBorder="1" applyAlignment="1">
      <alignment horizontal="center" vertical="center" wrapText="1"/>
      <protection/>
    </xf>
    <xf numFmtId="43" fontId="72" fillId="23" borderId="43" xfId="34" applyFont="1" applyFill="1" applyBorder="1" applyAlignment="1">
      <alignment vertical="center" wrapText="1"/>
    </xf>
    <xf numFmtId="0" fontId="66" fillId="23" borderId="0" xfId="23" applyFont="1" applyFill="1" applyAlignment="1">
      <alignment vertical="center"/>
      <protection/>
    </xf>
    <xf numFmtId="4" fontId="160" fillId="11" borderId="39" xfId="23" applyNumberFormat="1" applyFont="1" applyFill="1" applyBorder="1" applyAlignment="1">
      <alignment horizontal="center" vertical="center" wrapText="1"/>
      <protection/>
    </xf>
    <xf numFmtId="0" fontId="160" fillId="11" borderId="43" xfId="23" applyFont="1" applyFill="1" applyBorder="1" applyAlignment="1">
      <alignment horizontal="center" vertical="center" wrapText="1"/>
      <protection/>
    </xf>
    <xf numFmtId="0" fontId="81" fillId="0" borderId="16" xfId="23" applyFont="1" applyBorder="1" applyAlignment="1">
      <alignment horizontal="center" vertical="center"/>
      <protection/>
    </xf>
    <xf numFmtId="0" fontId="81" fillId="0" borderId="0" xfId="23" applyFont="1" applyBorder="1" applyAlignment="1">
      <alignment horizontal="center" vertical="center"/>
      <protection/>
    </xf>
    <xf numFmtId="0" fontId="81" fillId="0" borderId="17" xfId="23" applyFont="1" applyBorder="1" applyAlignment="1">
      <alignment horizontal="center" vertical="center"/>
      <protection/>
    </xf>
    <xf numFmtId="0" fontId="92" fillId="0" borderId="10" xfId="23" applyFont="1" applyBorder="1" applyAlignment="1">
      <alignment vertical="center" wrapText="1"/>
      <protection/>
    </xf>
    <xf numFmtId="0" fontId="92" fillId="0" borderId="13" xfId="23" applyFont="1" applyBorder="1" applyAlignment="1">
      <alignment horizontal="center" vertical="center" wrapText="1"/>
      <protection/>
    </xf>
    <xf numFmtId="0" fontId="92" fillId="0" borderId="23" xfId="23" applyFont="1" applyBorder="1" applyAlignment="1">
      <alignment horizontal="center" vertical="center" wrapText="1"/>
      <protection/>
    </xf>
    <xf numFmtId="0" fontId="92" fillId="0" borderId="44" xfId="23" applyFont="1" applyBorder="1" applyAlignment="1">
      <alignment horizontal="center" vertical="center" wrapText="1"/>
      <protection/>
    </xf>
    <xf numFmtId="0" fontId="92" fillId="0" borderId="49" xfId="23" applyFont="1" applyBorder="1" applyAlignment="1">
      <alignment horizontal="center" vertical="center" wrapText="1"/>
      <protection/>
    </xf>
    <xf numFmtId="0" fontId="88" fillId="24" borderId="38" xfId="23" applyFont="1" applyFill="1" applyBorder="1" applyAlignment="1">
      <alignment vertical="center" wrapText="1"/>
      <protection/>
    </xf>
    <xf numFmtId="0" fontId="85" fillId="24" borderId="38" xfId="23" applyFont="1" applyFill="1" applyBorder="1" applyAlignment="1">
      <alignment horizontal="center" vertical="center" wrapText="1"/>
      <protection/>
    </xf>
    <xf numFmtId="0" fontId="70" fillId="24" borderId="38" xfId="23" applyFont="1" applyFill="1" applyBorder="1" applyAlignment="1">
      <alignment horizontal="center" vertical="center" wrapText="1"/>
      <protection/>
    </xf>
    <xf numFmtId="4" fontId="70" fillId="24" borderId="39" xfId="23" applyNumberFormat="1" applyFont="1" applyFill="1" applyBorder="1" applyAlignment="1">
      <alignment horizontal="center" vertical="center" wrapText="1"/>
      <protection/>
    </xf>
    <xf numFmtId="0" fontId="70" fillId="24" borderId="43" xfId="23" applyFont="1" applyFill="1" applyBorder="1" applyAlignment="1">
      <alignment horizontal="center" vertical="center" wrapText="1"/>
      <protection/>
    </xf>
    <xf numFmtId="0" fontId="66" fillId="24" borderId="10" xfId="23" applyFont="1" applyFill="1" applyBorder="1" applyAlignment="1">
      <alignment vertical="center" wrapText="1"/>
      <protection/>
    </xf>
    <xf numFmtId="0" fontId="66" fillId="24" borderId="38" xfId="23" applyFont="1" applyFill="1" applyBorder="1" applyAlignment="1">
      <alignment vertical="center" wrapText="1"/>
      <protection/>
    </xf>
    <xf numFmtId="0" fontId="66" fillId="24" borderId="39" xfId="23" applyFont="1" applyFill="1" applyBorder="1" applyAlignment="1">
      <alignment vertical="center" wrapText="1"/>
      <protection/>
    </xf>
    <xf numFmtId="0" fontId="66" fillId="24" borderId="43" xfId="23" applyFont="1" applyFill="1" applyBorder="1" applyAlignment="1">
      <alignment vertical="center" wrapText="1"/>
      <protection/>
    </xf>
    <xf numFmtId="0" fontId="67" fillId="24" borderId="43" xfId="23" applyFont="1" applyFill="1" applyBorder="1" applyAlignment="1">
      <alignment horizontal="center" vertical="center" wrapText="1"/>
      <protection/>
    </xf>
    <xf numFmtId="0" fontId="67" fillId="24" borderId="43" xfId="23" applyFont="1" applyFill="1" applyBorder="1" applyAlignment="1">
      <alignment vertical="center" wrapText="1"/>
      <protection/>
    </xf>
    <xf numFmtId="0" fontId="88" fillId="11" borderId="38" xfId="23" applyFont="1" applyFill="1" applyBorder="1" applyAlignment="1">
      <alignment vertical="center" wrapText="1"/>
      <protection/>
    </xf>
    <xf numFmtId="0" fontId="70" fillId="0" borderId="38" xfId="23" applyFont="1" applyFill="1" applyBorder="1" applyAlignment="1">
      <alignment horizontal="center" vertical="center" wrapText="1"/>
      <protection/>
    </xf>
    <xf numFmtId="164" fontId="67" fillId="25" borderId="43" xfId="29" applyFont="1" applyFill="1" applyBorder="1" applyAlignment="1">
      <alignment vertical="center"/>
    </xf>
    <xf numFmtId="0" fontId="84" fillId="24" borderId="38" xfId="23" applyFont="1" applyFill="1" applyBorder="1" applyAlignment="1">
      <alignment horizontal="center" vertical="center" wrapText="1"/>
      <protection/>
    </xf>
    <xf numFmtId="4" fontId="70" fillId="24" borderId="39" xfId="29" applyNumberFormat="1" applyFont="1" applyFill="1" applyBorder="1" applyAlignment="1">
      <alignment horizontal="center" vertical="center" wrapText="1"/>
    </xf>
    <xf numFmtId="3" fontId="66" fillId="24" borderId="43" xfId="23" applyNumberFormat="1" applyFont="1" applyFill="1" applyBorder="1" applyAlignment="1">
      <alignment vertical="center" wrapText="1"/>
      <protection/>
    </xf>
    <xf numFmtId="0" fontId="71" fillId="24" borderId="43" xfId="23" applyFont="1" applyFill="1" applyBorder="1" applyAlignment="1">
      <alignment horizontal="center" vertical="center" wrapText="1"/>
      <protection/>
    </xf>
    <xf numFmtId="164" fontId="67" fillId="24" borderId="43" xfId="29" applyFont="1" applyFill="1" applyBorder="1" applyAlignment="1">
      <alignment vertical="center"/>
    </xf>
    <xf numFmtId="0" fontId="84" fillId="11" borderId="38" xfId="23" applyFont="1" applyFill="1" applyBorder="1" applyAlignment="1">
      <alignment horizontal="center" vertical="center" wrapText="1"/>
      <protection/>
    </xf>
    <xf numFmtId="0" fontId="88" fillId="11" borderId="38" xfId="23" applyFont="1" applyFill="1" applyBorder="1" applyAlignment="1">
      <alignment horizontal="left" vertical="center" wrapText="1"/>
      <protection/>
    </xf>
    <xf numFmtId="0" fontId="85" fillId="11" borderId="38" xfId="23" applyFont="1" applyFill="1" applyBorder="1" applyAlignment="1">
      <alignment horizontal="center" vertical="center" wrapText="1"/>
      <protection/>
    </xf>
    <xf numFmtId="0" fontId="70" fillId="11" borderId="38" xfId="23" applyFont="1" applyFill="1" applyBorder="1" applyAlignment="1">
      <alignment horizontal="center" vertical="center" wrapText="1"/>
      <protection/>
    </xf>
    <xf numFmtId="3" fontId="66" fillId="11" borderId="43" xfId="23" applyNumberFormat="1" applyFont="1" applyFill="1" applyBorder="1" applyAlignment="1">
      <alignment vertical="center" wrapText="1"/>
      <protection/>
    </xf>
    <xf numFmtId="0" fontId="170" fillId="7" borderId="38" xfId="23" applyFont="1" applyFill="1" applyBorder="1" applyAlignment="1">
      <alignment horizontal="center" vertical="center" wrapText="1"/>
      <protection/>
    </xf>
    <xf numFmtId="4" fontId="70" fillId="11" borderId="39" xfId="23" applyNumberFormat="1" applyFont="1" applyFill="1" applyBorder="1" applyAlignment="1">
      <alignment horizontal="center" vertical="center" wrapText="1"/>
      <protection/>
    </xf>
    <xf numFmtId="0" fontId="67" fillId="11" borderId="43" xfId="23" applyFont="1" applyFill="1" applyBorder="1" applyAlignment="1">
      <alignment horizontal="center" vertical="center" wrapText="1"/>
      <protection/>
    </xf>
    <xf numFmtId="0" fontId="88" fillId="7" borderId="38" xfId="23" applyFont="1" applyFill="1" applyBorder="1" applyAlignment="1">
      <alignment horizontal="right" vertical="center" wrapText="1"/>
      <protection/>
    </xf>
    <xf numFmtId="4" fontId="67" fillId="25" borderId="43" xfId="23" applyNumberFormat="1" applyFont="1" applyFill="1" applyBorder="1" applyAlignment="1">
      <alignment vertical="center" wrapText="1"/>
      <protection/>
    </xf>
    <xf numFmtId="0" fontId="66" fillId="21" borderId="38" xfId="23" applyFont="1" applyFill="1" applyBorder="1" applyAlignment="1">
      <alignment vertical="center" wrapText="1"/>
      <protection/>
    </xf>
    <xf numFmtId="0" fontId="88" fillId="21" borderId="38" xfId="23" applyFont="1" applyFill="1" applyBorder="1" applyAlignment="1">
      <alignment vertical="center" wrapText="1"/>
      <protection/>
    </xf>
    <xf numFmtId="0" fontId="85" fillId="21" borderId="38" xfId="23" applyFont="1" applyFill="1" applyBorder="1" applyAlignment="1">
      <alignment horizontal="center" vertical="center" wrapText="1"/>
      <protection/>
    </xf>
    <xf numFmtId="0" fontId="170" fillId="21" borderId="38" xfId="23" applyFont="1" applyFill="1" applyBorder="1" applyAlignment="1">
      <alignment horizontal="center" vertical="center" wrapText="1"/>
      <protection/>
    </xf>
    <xf numFmtId="4" fontId="70" fillId="21" borderId="39" xfId="29" applyNumberFormat="1" applyFont="1" applyFill="1" applyBorder="1" applyAlignment="1">
      <alignment horizontal="center" vertical="center" wrapText="1"/>
    </xf>
    <xf numFmtId="0" fontId="70" fillId="21" borderId="43" xfId="23" applyFont="1" applyFill="1" applyBorder="1" applyAlignment="1">
      <alignment horizontal="center" vertical="center" wrapText="1"/>
      <protection/>
    </xf>
    <xf numFmtId="0" fontId="66" fillId="21" borderId="10" xfId="23" applyFont="1" applyFill="1" applyBorder="1" applyAlignment="1">
      <alignment vertical="center" wrapText="1"/>
      <protection/>
    </xf>
    <xf numFmtId="0" fontId="66" fillId="21" borderId="39" xfId="23" applyFont="1" applyFill="1" applyBorder="1" applyAlignment="1">
      <alignment vertical="center" wrapText="1"/>
      <protection/>
    </xf>
    <xf numFmtId="0" fontId="66" fillId="21" borderId="43" xfId="23" applyFont="1" applyFill="1" applyBorder="1" applyAlignment="1">
      <alignment vertical="center" wrapText="1"/>
      <protection/>
    </xf>
    <xf numFmtId="0" fontId="71" fillId="21" borderId="43" xfId="23" applyFont="1" applyFill="1" applyBorder="1" applyAlignment="1">
      <alignment horizontal="center" vertical="center" wrapText="1"/>
      <protection/>
    </xf>
    <xf numFmtId="3" fontId="67" fillId="21" borderId="43" xfId="23" applyNumberFormat="1" applyFont="1" applyFill="1" applyBorder="1" applyAlignment="1">
      <alignment vertical="center" wrapText="1"/>
      <protection/>
    </xf>
    <xf numFmtId="164" fontId="67" fillId="21" borderId="43" xfId="29" applyFont="1" applyFill="1" applyBorder="1" applyAlignment="1">
      <alignment vertical="center"/>
    </xf>
    <xf numFmtId="0" fontId="88" fillId="0" borderId="46" xfId="23" applyFont="1" applyFill="1" applyBorder="1" applyAlignment="1">
      <alignment horizontal="left" vertical="center" wrapText="1"/>
      <protection/>
    </xf>
    <xf numFmtId="0" fontId="70" fillId="0" borderId="46" xfId="23" applyFont="1" applyFill="1" applyBorder="1" applyAlignment="1">
      <alignment horizontal="center" vertical="center" wrapText="1"/>
      <protection/>
    </xf>
    <xf numFmtId="0" fontId="88" fillId="0" borderId="36" xfId="23" applyFont="1" applyFill="1" applyBorder="1" applyAlignment="1">
      <alignment horizontal="left" vertical="center" wrapText="1"/>
      <protection/>
    </xf>
    <xf numFmtId="0" fontId="70" fillId="0" borderId="36" xfId="23" applyFont="1" applyFill="1" applyBorder="1" applyAlignment="1">
      <alignment horizontal="center" vertical="center" wrapText="1"/>
      <protection/>
    </xf>
    <xf numFmtId="3" fontId="66" fillId="11" borderId="39" xfId="23" applyNumberFormat="1" applyFont="1" applyFill="1" applyBorder="1" applyAlignment="1">
      <alignment vertical="center" wrapText="1"/>
      <protection/>
    </xf>
    <xf numFmtId="3" fontId="71" fillId="11" borderId="43" xfId="23" applyNumberFormat="1" applyFont="1" applyFill="1" applyBorder="1" applyAlignment="1">
      <alignment horizontal="center" vertical="center" wrapText="1"/>
      <protection/>
    </xf>
    <xf numFmtId="0" fontId="67" fillId="11" borderId="43" xfId="23" applyFont="1" applyFill="1" applyBorder="1" applyAlignment="1">
      <alignment vertical="center" wrapText="1"/>
      <protection/>
    </xf>
    <xf numFmtId="0" fontId="88" fillId="0" borderId="38" xfId="23" applyFont="1" applyFill="1" applyBorder="1" applyAlignment="1">
      <alignment horizontal="right" vertical="center" wrapText="1"/>
      <protection/>
    </xf>
    <xf numFmtId="0" fontId="88" fillId="0" borderId="45" xfId="23" applyFont="1" applyFill="1" applyBorder="1" applyAlignment="1">
      <alignment horizontal="left" vertical="center" wrapText="1"/>
      <protection/>
    </xf>
    <xf numFmtId="0" fontId="70" fillId="0" borderId="45" xfId="23" applyFont="1" applyFill="1" applyBorder="1" applyAlignment="1">
      <alignment horizontal="center" vertical="center" wrapText="1"/>
      <protection/>
    </xf>
    <xf numFmtId="0" fontId="66" fillId="0" borderId="4" xfId="23" applyFont="1" applyFill="1" applyBorder="1" applyAlignment="1">
      <alignment vertical="center" wrapText="1"/>
      <protection/>
    </xf>
    <xf numFmtId="0" fontId="66" fillId="0" borderId="45" xfId="23" applyFont="1" applyFill="1" applyBorder="1" applyAlignment="1">
      <alignment vertical="center" wrapText="1"/>
      <protection/>
    </xf>
    <xf numFmtId="0" fontId="66" fillId="0" borderId="46" xfId="23" applyFont="1" applyFill="1" applyBorder="1" applyAlignment="1">
      <alignment vertical="center" wrapText="1"/>
      <protection/>
    </xf>
    <xf numFmtId="0" fontId="66" fillId="0" borderId="47" xfId="23" applyFont="1" applyFill="1" applyBorder="1" applyAlignment="1">
      <alignment vertical="center" wrapText="1"/>
      <protection/>
    </xf>
    <xf numFmtId="3" fontId="66" fillId="0" borderId="47" xfId="23" applyNumberFormat="1" applyFont="1" applyFill="1" applyBorder="1" applyAlignment="1">
      <alignment vertical="center" wrapText="1"/>
      <protection/>
    </xf>
    <xf numFmtId="3" fontId="71" fillId="0" borderId="47" xfId="23" applyNumberFormat="1" applyFont="1" applyFill="1" applyBorder="1" applyAlignment="1">
      <alignment horizontal="center" vertical="center" wrapText="1"/>
      <protection/>
    </xf>
    <xf numFmtId="164" fontId="67" fillId="25" borderId="47" xfId="29" applyFont="1" applyFill="1" applyBorder="1" applyAlignment="1">
      <alignment vertical="center"/>
    </xf>
    <xf numFmtId="164" fontId="92" fillId="12" borderId="31" xfId="29" applyFont="1" applyFill="1" applyBorder="1" applyAlignment="1">
      <alignment vertical="center"/>
    </xf>
    <xf numFmtId="0" fontId="67" fillId="0" borderId="12" xfId="23" applyFont="1" applyBorder="1" applyAlignment="1">
      <alignment horizontal="center" vertical="center"/>
      <protection/>
    </xf>
    <xf numFmtId="0" fontId="66" fillId="0" borderId="4" xfId="23" applyFont="1" applyBorder="1" applyAlignment="1">
      <alignment horizontal="center" vertical="center"/>
      <protection/>
    </xf>
    <xf numFmtId="0" fontId="66" fillId="0" borderId="4" xfId="23" applyFont="1" applyBorder="1" applyAlignment="1">
      <alignment vertical="center"/>
      <protection/>
    </xf>
    <xf numFmtId="0" fontId="247" fillId="0" borderId="0" xfId="0" applyFont="1" applyAlignment="1">
      <alignment horizontal="center" vertical="center"/>
    </xf>
    <xf numFmtId="0" fontId="24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49" fillId="0" borderId="0" xfId="0" applyFont="1" applyAlignment="1">
      <alignment horizontal="center" vertical="center"/>
    </xf>
    <xf numFmtId="0" fontId="249" fillId="0" borderId="0" xfId="0" applyFont="1" applyAlignment="1">
      <alignment vertical="center"/>
    </xf>
    <xf numFmtId="0" fontId="251" fillId="0" borderId="0" xfId="0" applyFont="1" applyAlignment="1">
      <alignment vertical="center"/>
    </xf>
    <xf numFmtId="0" fontId="249" fillId="0" borderId="71" xfId="0" applyFont="1" applyBorder="1" applyAlignment="1">
      <alignment horizontal="center" vertical="center"/>
    </xf>
    <xf numFmtId="0" fontId="249" fillId="0" borderId="72" xfId="0" applyFont="1" applyBorder="1" applyAlignment="1">
      <alignment horizontal="center" vertical="center" wrapText="1"/>
    </xf>
    <xf numFmtId="0" fontId="249" fillId="0" borderId="72" xfId="0" applyFont="1" applyBorder="1" applyAlignment="1">
      <alignment horizontal="center" vertical="center"/>
    </xf>
    <xf numFmtId="0" fontId="249" fillId="0" borderId="74" xfId="0" applyFont="1" applyBorder="1" applyAlignment="1">
      <alignment horizontal="center" vertical="center"/>
    </xf>
    <xf numFmtId="0" fontId="249" fillId="0" borderId="76" xfId="0" applyFont="1" applyBorder="1" applyAlignment="1">
      <alignment horizontal="center" vertical="center"/>
    </xf>
    <xf numFmtId="0" fontId="249" fillId="0" borderId="77" xfId="0" applyFont="1" applyBorder="1" applyAlignment="1">
      <alignment horizontal="center" vertical="center" wrapText="1"/>
    </xf>
    <xf numFmtId="0" fontId="249" fillId="0" borderId="77" xfId="0" applyFont="1" applyBorder="1" applyAlignment="1">
      <alignment horizontal="center" vertical="center"/>
    </xf>
    <xf numFmtId="0" fontId="249" fillId="0" borderId="79" xfId="0" applyFont="1" applyBorder="1" applyAlignment="1">
      <alignment horizontal="center" vertical="center"/>
    </xf>
    <xf numFmtId="0" fontId="152" fillId="0" borderId="71" xfId="0" applyFont="1" applyBorder="1" applyAlignment="1">
      <alignment horizontal="center" vertical="center"/>
    </xf>
    <xf numFmtId="0" fontId="252" fillId="0" borderId="72" xfId="0" applyFont="1" applyBorder="1" applyAlignment="1">
      <alignment vertical="center"/>
    </xf>
    <xf numFmtId="0" fontId="152" fillId="0" borderId="72" xfId="0" applyFont="1" applyBorder="1" applyAlignment="1">
      <alignment horizontal="center" vertical="center"/>
    </xf>
    <xf numFmtId="0" fontId="152" fillId="0" borderId="72" xfId="0" applyFont="1" applyBorder="1" applyAlignment="1">
      <alignment horizontal="right" vertical="center"/>
    </xf>
    <xf numFmtId="0" fontId="152" fillId="0" borderId="72" xfId="0" applyFont="1" applyBorder="1" applyAlignment="1">
      <alignment vertical="center"/>
    </xf>
    <xf numFmtId="0" fontId="152" fillId="0" borderId="74" xfId="0" applyFont="1" applyBorder="1" applyAlignment="1">
      <alignment vertical="center"/>
    </xf>
    <xf numFmtId="0" fontId="101" fillId="0" borderId="75" xfId="0" applyFont="1" applyBorder="1" applyAlignment="1">
      <alignment horizontal="center" vertical="center"/>
    </xf>
    <xf numFmtId="0" fontId="252" fillId="0" borderId="2" xfId="0" applyFont="1" applyBorder="1" applyAlignment="1">
      <alignment vertical="center"/>
    </xf>
    <xf numFmtId="0" fontId="152" fillId="0" borderId="2" xfId="0" applyFont="1" applyBorder="1" applyAlignment="1">
      <alignment horizontal="center" vertical="center"/>
    </xf>
    <xf numFmtId="0" fontId="152" fillId="0" borderId="2" xfId="0" applyFont="1" applyBorder="1" applyAlignment="1">
      <alignment horizontal="right" vertical="center"/>
    </xf>
    <xf numFmtId="0" fontId="152" fillId="0" borderId="2" xfId="0" applyFont="1" applyBorder="1" applyAlignment="1">
      <alignment vertical="center"/>
    </xf>
    <xf numFmtId="0" fontId="152" fillId="0" borderId="60" xfId="0" applyFont="1" applyBorder="1" applyAlignment="1">
      <alignment vertical="center"/>
    </xf>
    <xf numFmtId="0" fontId="152" fillId="0" borderId="75" xfId="0" applyFont="1" applyBorder="1" applyAlignment="1">
      <alignment horizontal="center" vertical="center"/>
    </xf>
    <xf numFmtId="164" fontId="152" fillId="0" borderId="2" xfId="0" applyNumberFormat="1" applyFont="1" applyBorder="1" applyAlignment="1">
      <alignment horizontal="right" vertical="center"/>
    </xf>
    <xf numFmtId="0" fontId="101" fillId="0" borderId="99" xfId="0" applyFont="1" applyBorder="1" applyAlignment="1">
      <alignment horizontal="center" vertical="center"/>
    </xf>
    <xf numFmtId="0" fontId="252" fillId="0" borderId="7" xfId="0" applyFont="1" applyBorder="1" applyAlignment="1">
      <alignment vertical="center"/>
    </xf>
    <xf numFmtId="0" fontId="152" fillId="0" borderId="7" xfId="0" applyFont="1" applyBorder="1" applyAlignment="1">
      <alignment horizontal="center" vertical="center"/>
    </xf>
    <xf numFmtId="164" fontId="152" fillId="0" borderId="7" xfId="0" applyNumberFormat="1" applyFont="1" applyBorder="1" applyAlignment="1">
      <alignment horizontal="right" vertical="center"/>
    </xf>
    <xf numFmtId="0" fontId="152" fillId="0" borderId="7" xfId="0" applyFont="1" applyBorder="1" applyAlignment="1">
      <alignment vertical="center"/>
    </xf>
    <xf numFmtId="0" fontId="152" fillId="0" borderId="98" xfId="0" applyFont="1" applyBorder="1" applyAlignment="1">
      <alignment vertical="center"/>
    </xf>
    <xf numFmtId="0" fontId="101" fillId="0" borderId="45" xfId="0" applyFont="1" applyBorder="1" applyAlignment="1">
      <alignment horizontal="center" vertical="center"/>
    </xf>
    <xf numFmtId="0" fontId="252" fillId="0" borderId="52" xfId="0" applyFont="1" applyBorder="1" applyAlignment="1">
      <alignment vertical="center"/>
    </xf>
    <xf numFmtId="0" fontId="152" fillId="0" borderId="6" xfId="0" applyFont="1" applyBorder="1" applyAlignment="1">
      <alignment horizontal="center" vertical="center"/>
    </xf>
    <xf numFmtId="164" fontId="152" fillId="0" borderId="6" xfId="0" applyNumberFormat="1" applyFont="1" applyBorder="1" applyAlignment="1">
      <alignment horizontal="right" vertical="center"/>
    </xf>
    <xf numFmtId="0" fontId="152" fillId="0" borderId="6" xfId="0" applyFont="1" applyBorder="1" applyAlignment="1">
      <alignment vertical="center"/>
    </xf>
    <xf numFmtId="0" fontId="152" fillId="0" borderId="84" xfId="0" applyFont="1" applyBorder="1" applyAlignment="1">
      <alignment vertical="center"/>
    </xf>
    <xf numFmtId="0" fontId="152" fillId="0" borderId="45" xfId="0" applyFont="1" applyBorder="1" applyAlignment="1">
      <alignment horizontal="center" vertical="center"/>
    </xf>
    <xf numFmtId="0" fontId="152" fillId="0" borderId="52" xfId="0" applyFont="1" applyBorder="1" applyAlignment="1">
      <alignment vertical="center"/>
    </xf>
    <xf numFmtId="0" fontId="249" fillId="0" borderId="27" xfId="0" applyFont="1" applyBorder="1" applyAlignment="1">
      <alignment horizontal="center" vertical="center"/>
    </xf>
    <xf numFmtId="0" fontId="249" fillId="0" borderId="100" xfId="0" applyFont="1" applyBorder="1" applyAlignment="1">
      <alignment horizontal="center" vertical="center"/>
    </xf>
    <xf numFmtId="168" fontId="253" fillId="0" borderId="77" xfId="0" applyNumberFormat="1" applyFont="1" applyBorder="1" applyAlignment="1">
      <alignment horizontal="right" vertical="center"/>
    </xf>
    <xf numFmtId="0" fontId="0" fillId="0" borderId="77" xfId="0" applyBorder="1" applyAlignment="1">
      <alignment vertical="center"/>
    </xf>
    <xf numFmtId="0" fontId="0" fillId="0" borderId="79" xfId="0" applyBorder="1" applyAlignment="1">
      <alignment vertical="center"/>
    </xf>
    <xf numFmtId="0" fontId="34" fillId="0" borderId="0" xfId="0" applyFont="1" applyAlignment="1">
      <alignment vertical="center"/>
    </xf>
    <xf numFmtId="0" fontId="101" fillId="0" borderId="0" xfId="0" applyFont="1" applyAlignment="1">
      <alignment horizontal="right" vertical="center"/>
    </xf>
    <xf numFmtId="0" fontId="101" fillId="0" borderId="0" xfId="0" applyFont="1" applyAlignment="1">
      <alignment vertical="center"/>
    </xf>
    <xf numFmtId="0" fontId="249" fillId="0" borderId="0" xfId="0" applyFont="1" applyAlignment="1">
      <alignment horizontal="center" vertical="center"/>
    </xf>
    <xf numFmtId="0" fontId="254" fillId="0" borderId="0" xfId="0" applyFont="1" applyAlignment="1">
      <alignment horizontal="center" vertical="center"/>
    </xf>
    <xf numFmtId="0" fontId="25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6" fillId="0" borderId="13" xfId="23" applyFont="1" applyBorder="1" applyAlignment="1">
      <alignment horizontal="center" vertical="center"/>
      <protection/>
    </xf>
    <xf numFmtId="0" fontId="166" fillId="0" borderId="14" xfId="23" applyFont="1" applyBorder="1" applyAlignment="1">
      <alignment horizontal="center" vertical="center"/>
      <protection/>
    </xf>
    <xf numFmtId="0" fontId="166" fillId="0" borderId="15" xfId="23" applyFont="1" applyBorder="1" applyAlignment="1">
      <alignment horizontal="center" vertical="center"/>
      <protection/>
    </xf>
    <xf numFmtId="0" fontId="168" fillId="0" borderId="16" xfId="23" applyFont="1" applyBorder="1" applyAlignment="1">
      <alignment vertical="center"/>
      <protection/>
    </xf>
    <xf numFmtId="0" fontId="255" fillId="0" borderId="0" xfId="23" applyFont="1" applyBorder="1" applyAlignment="1">
      <alignment horizontal="center" vertical="center"/>
      <protection/>
    </xf>
    <xf numFmtId="0" fontId="139" fillId="0" borderId="0" xfId="23" applyFont="1" applyBorder="1" applyAlignment="1">
      <alignment horizontal="center" vertical="center"/>
      <protection/>
    </xf>
    <xf numFmtId="4" fontId="139" fillId="0" borderId="0" xfId="29" applyNumberFormat="1" applyFont="1" applyBorder="1" applyAlignment="1">
      <alignment horizontal="center" vertical="center"/>
    </xf>
    <xf numFmtId="0" fontId="139" fillId="0" borderId="0" xfId="23" applyFont="1" applyBorder="1" applyAlignment="1">
      <alignment horizontal="center" vertical="center" wrapText="1"/>
      <protection/>
    </xf>
    <xf numFmtId="1" fontId="139" fillId="0" borderId="0" xfId="23" applyNumberFormat="1" applyFont="1" applyBorder="1" applyAlignment="1">
      <alignment vertical="center"/>
      <protection/>
    </xf>
    <xf numFmtId="1" fontId="167" fillId="0" borderId="0" xfId="23" applyNumberFormat="1" applyFont="1" applyFill="1" applyBorder="1" applyAlignment="1">
      <alignment horizontal="center" vertical="center"/>
      <protection/>
    </xf>
    <xf numFmtId="0" fontId="214" fillId="0" borderId="16" xfId="23" applyFont="1" applyBorder="1" applyAlignment="1">
      <alignment vertical="center"/>
      <protection/>
    </xf>
    <xf numFmtId="0" fontId="139" fillId="0" borderId="12" xfId="23" applyFont="1" applyBorder="1" applyAlignment="1">
      <alignment vertical="center"/>
      <protection/>
    </xf>
    <xf numFmtId="0" fontId="255" fillId="0" borderId="0" xfId="23" applyFont="1" applyAlignment="1">
      <alignment horizontal="center" vertical="center"/>
      <protection/>
    </xf>
    <xf numFmtId="0" fontId="214" fillId="0" borderId="0" xfId="23" applyFont="1" applyBorder="1" applyAlignment="1">
      <alignment horizontal="right" vertical="center"/>
      <protection/>
    </xf>
    <xf numFmtId="0" fontId="139" fillId="0" borderId="12" xfId="23" applyFont="1" applyBorder="1" applyAlignment="1">
      <alignment horizontal="center" vertical="center"/>
      <protection/>
    </xf>
    <xf numFmtId="0" fontId="168" fillId="0" borderId="44" xfId="23" applyFont="1" applyBorder="1" applyAlignment="1">
      <alignment vertical="center"/>
      <protection/>
    </xf>
    <xf numFmtId="0" fontId="139" fillId="0" borderId="29" xfId="23" applyFont="1" applyBorder="1" applyAlignment="1">
      <alignment vertical="center"/>
      <protection/>
    </xf>
    <xf numFmtId="0" fontId="255" fillId="0" borderId="29" xfId="23" applyFont="1" applyBorder="1" applyAlignment="1">
      <alignment horizontal="center" vertical="center"/>
      <protection/>
    </xf>
    <xf numFmtId="0" fontId="139" fillId="0" borderId="29" xfId="23" applyFont="1" applyBorder="1" applyAlignment="1">
      <alignment horizontal="center" vertical="center"/>
      <protection/>
    </xf>
    <xf numFmtId="4" fontId="139" fillId="0" borderId="29" xfId="29" applyNumberFormat="1" applyFont="1" applyBorder="1" applyAlignment="1">
      <alignment horizontal="center" vertical="center"/>
    </xf>
    <xf numFmtId="0" fontId="139" fillId="0" borderId="29" xfId="23" applyFont="1" applyBorder="1" applyAlignment="1">
      <alignment horizontal="center" vertical="center" wrapText="1"/>
      <protection/>
    </xf>
    <xf numFmtId="1" fontId="139" fillId="0" borderId="29" xfId="23" applyNumberFormat="1" applyFont="1" applyBorder="1" applyAlignment="1">
      <alignment vertical="center"/>
      <protection/>
    </xf>
    <xf numFmtId="1" fontId="167" fillId="0" borderId="29" xfId="23" applyNumberFormat="1" applyFont="1" applyFill="1" applyBorder="1" applyAlignment="1">
      <alignment horizontal="center" vertical="center"/>
      <protection/>
    </xf>
    <xf numFmtId="4" fontId="139" fillId="0" borderId="32" xfId="29" applyNumberFormat="1" applyFont="1" applyBorder="1" applyAlignment="1">
      <alignment horizontal="center" vertical="center"/>
    </xf>
    <xf numFmtId="0" fontId="167" fillId="0" borderId="21" xfId="23" applyFont="1" applyBorder="1" applyAlignment="1">
      <alignment horizontal="center" vertical="center" wrapText="1"/>
      <protection/>
    </xf>
    <xf numFmtId="0" fontId="51" fillId="0" borderId="13" xfId="23" applyFont="1" applyFill="1" applyBorder="1" applyAlignment="1">
      <alignment horizontal="center" vertical="center" wrapText="1"/>
      <protection/>
    </xf>
    <xf numFmtId="0" fontId="167" fillId="0" borderId="13" xfId="23" applyFont="1" applyBorder="1" applyAlignment="1">
      <alignment horizontal="center" vertical="center" wrapText="1"/>
      <protection/>
    </xf>
    <xf numFmtId="4" fontId="167" fillId="0" borderId="22" xfId="29" applyNumberFormat="1" applyFont="1" applyBorder="1" applyAlignment="1">
      <alignment horizontal="center" vertical="center" wrapText="1"/>
    </xf>
    <xf numFmtId="0" fontId="167" fillId="0" borderId="23" xfId="23" applyFont="1" applyBorder="1" applyAlignment="1">
      <alignment horizontal="center" vertical="center" wrapText="1"/>
      <protection/>
    </xf>
    <xf numFmtId="0" fontId="167" fillId="0" borderId="24" xfId="23" applyFont="1" applyBorder="1" applyAlignment="1">
      <alignment horizontal="center" vertical="center" wrapText="1"/>
      <protection/>
    </xf>
    <xf numFmtId="0" fontId="167" fillId="0" borderId="25" xfId="23" applyFont="1" applyBorder="1" applyAlignment="1">
      <alignment horizontal="center" vertical="center" wrapText="1"/>
      <protection/>
    </xf>
    <xf numFmtId="0" fontId="167" fillId="0" borderId="26" xfId="23" applyFont="1" applyBorder="1" applyAlignment="1">
      <alignment horizontal="center" vertical="center" wrapText="1"/>
      <protection/>
    </xf>
    <xf numFmtId="0" fontId="167" fillId="0" borderId="22" xfId="23" applyFont="1" applyBorder="1" applyAlignment="1">
      <alignment horizontal="center" vertical="center"/>
      <protection/>
    </xf>
    <xf numFmtId="0" fontId="167" fillId="0" borderId="27" xfId="23" applyFont="1" applyBorder="1" applyAlignment="1">
      <alignment horizontal="center" vertical="center" wrapText="1"/>
      <protection/>
    </xf>
    <xf numFmtId="0" fontId="51" fillId="0" borderId="44" xfId="23" applyFont="1" applyFill="1" applyBorder="1" applyAlignment="1">
      <alignment horizontal="center" vertical="center" wrapText="1"/>
      <protection/>
    </xf>
    <xf numFmtId="0" fontId="167" fillId="0" borderId="44" xfId="23" applyFont="1" applyBorder="1" applyAlignment="1">
      <alignment horizontal="center" vertical="center" wrapText="1"/>
      <protection/>
    </xf>
    <xf numFmtId="4" fontId="167" fillId="0" borderId="28" xfId="29" applyNumberFormat="1" applyFont="1" applyBorder="1" applyAlignment="1">
      <alignment horizontal="center" vertical="center" wrapText="1"/>
    </xf>
    <xf numFmtId="0" fontId="167" fillId="0" borderId="49" xfId="23" applyFont="1" applyBorder="1" applyAlignment="1">
      <alignment horizontal="center" vertical="center" wrapText="1"/>
      <protection/>
    </xf>
    <xf numFmtId="0" fontId="167" fillId="0" borderId="19" xfId="23" applyFont="1" applyBorder="1" applyAlignment="1">
      <alignment horizontal="center" vertical="center" wrapText="1"/>
      <protection/>
    </xf>
    <xf numFmtId="1" fontId="167" fillId="0" borderId="18" xfId="23" applyNumberFormat="1" applyFont="1" applyBorder="1" applyAlignment="1">
      <alignment horizontal="center" vertical="center" wrapText="1"/>
      <protection/>
    </xf>
    <xf numFmtId="1" fontId="72" fillId="0" borderId="18" xfId="23" applyNumberFormat="1" applyFont="1" applyBorder="1" applyAlignment="1">
      <alignment horizontal="center" vertical="center" wrapText="1"/>
      <protection/>
    </xf>
    <xf numFmtId="1" fontId="167" fillId="0" borderId="31" xfId="23" applyNumberFormat="1" applyFont="1" applyBorder="1" applyAlignment="1">
      <alignment horizontal="center" vertical="center" wrapText="1"/>
      <protection/>
    </xf>
    <xf numFmtId="1" fontId="167" fillId="0" borderId="20" xfId="23" applyNumberFormat="1" applyFont="1" applyBorder="1" applyAlignment="1">
      <alignment horizontal="center" vertical="center" wrapText="1"/>
      <protection/>
    </xf>
    <xf numFmtId="1" fontId="92" fillId="0" borderId="20" xfId="23" applyNumberFormat="1" applyFont="1" applyBorder="1" applyAlignment="1">
      <alignment horizontal="center" vertical="center" wrapText="1"/>
      <protection/>
    </xf>
    <xf numFmtId="1" fontId="167" fillId="0" borderId="20" xfId="23" applyNumberFormat="1" applyFont="1" applyFill="1" applyBorder="1" applyAlignment="1">
      <alignment horizontal="center" vertical="center" wrapText="1"/>
      <protection/>
    </xf>
    <xf numFmtId="1" fontId="72" fillId="0" borderId="20" xfId="23" applyNumberFormat="1" applyFont="1" applyFill="1" applyBorder="1" applyAlignment="1">
      <alignment horizontal="center" vertical="center" wrapText="1"/>
      <protection/>
    </xf>
    <xf numFmtId="0" fontId="167" fillId="0" borderId="28" xfId="23" applyFont="1" applyBorder="1" applyAlignment="1">
      <alignment horizontal="center" vertical="center"/>
      <protection/>
    </xf>
    <xf numFmtId="0" fontId="51" fillId="0" borderId="33" xfId="23" applyFont="1" applyFill="1" applyBorder="1" applyAlignment="1">
      <alignment vertical="center" wrapText="1"/>
      <protection/>
    </xf>
    <xf numFmtId="0" fontId="256" fillId="0" borderId="33" xfId="23" applyFont="1" applyFill="1" applyBorder="1" applyAlignment="1">
      <alignment vertical="center" wrapText="1"/>
      <protection/>
    </xf>
    <xf numFmtId="0" fontId="257" fillId="0" borderId="33" xfId="23" applyFont="1" applyFill="1" applyBorder="1" applyAlignment="1">
      <alignment vertical="center" wrapText="1"/>
      <protection/>
    </xf>
    <xf numFmtId="4" fontId="257" fillId="0" borderId="36" xfId="23" applyNumberFormat="1" applyFont="1" applyFill="1" applyBorder="1" applyAlignment="1">
      <alignment horizontal="center" vertical="center" wrapText="1"/>
      <protection/>
    </xf>
    <xf numFmtId="0" fontId="258" fillId="0" borderId="37" xfId="23" applyFont="1" applyFill="1" applyBorder="1" applyAlignment="1">
      <alignment horizontal="center" vertical="center" wrapText="1"/>
      <protection/>
    </xf>
    <xf numFmtId="0" fontId="51" fillId="0" borderId="12" xfId="23" applyFont="1" applyFill="1" applyBorder="1" applyAlignment="1">
      <alignment vertical="center" wrapText="1"/>
      <protection/>
    </xf>
    <xf numFmtId="1" fontId="51" fillId="0" borderId="33" xfId="23" applyNumberFormat="1" applyFont="1" applyFill="1" applyBorder="1" applyAlignment="1">
      <alignment vertical="center" wrapText="1"/>
      <protection/>
    </xf>
    <xf numFmtId="1" fontId="51" fillId="0" borderId="36" xfId="23" applyNumberFormat="1" applyFont="1" applyFill="1" applyBorder="1" applyAlignment="1">
      <alignment vertical="center" wrapText="1"/>
      <protection/>
    </xf>
    <xf numFmtId="1" fontId="51" fillId="0" borderId="37" xfId="23" applyNumberFormat="1" applyFont="1" applyFill="1" applyBorder="1" applyAlignment="1">
      <alignment vertical="center" wrapText="1"/>
      <protection/>
    </xf>
    <xf numFmtId="1" fontId="51" fillId="0" borderId="37" xfId="23" applyNumberFormat="1" applyFont="1" applyFill="1" applyBorder="1" applyAlignment="1">
      <alignment horizontal="center" vertical="center" wrapText="1"/>
      <protection/>
    </xf>
    <xf numFmtId="0" fontId="51" fillId="0" borderId="37" xfId="23" applyFont="1" applyFill="1" applyBorder="1" applyAlignment="1">
      <alignment vertical="center" wrapText="1"/>
      <protection/>
    </xf>
    <xf numFmtId="0" fontId="127" fillId="7" borderId="38" xfId="23" applyFont="1" applyFill="1" applyBorder="1" applyAlignment="1">
      <alignment vertical="center" wrapText="1"/>
      <protection/>
    </xf>
    <xf numFmtId="0" fontId="259" fillId="7" borderId="38" xfId="23" applyFont="1" applyFill="1" applyBorder="1" applyAlignment="1">
      <alignment horizontal="center" vertical="center" wrapText="1"/>
      <protection/>
    </xf>
    <xf numFmtId="0" fontId="168" fillId="7" borderId="38" xfId="23" applyFont="1" applyFill="1" applyBorder="1" applyAlignment="1">
      <alignment horizontal="center" vertical="center" wrapText="1"/>
      <protection/>
    </xf>
    <xf numFmtId="4" fontId="168" fillId="7" borderId="39" xfId="23" applyNumberFormat="1" applyFont="1" applyFill="1" applyBorder="1" applyAlignment="1">
      <alignment horizontal="center" vertical="center" wrapText="1"/>
      <protection/>
    </xf>
    <xf numFmtId="0" fontId="139" fillId="7" borderId="43" xfId="23" applyFont="1" applyFill="1" applyBorder="1" applyAlignment="1">
      <alignment horizontal="center" vertical="center" wrapText="1"/>
      <protection/>
    </xf>
    <xf numFmtId="0" fontId="139" fillId="7" borderId="10" xfId="23" applyFont="1" applyFill="1" applyBorder="1" applyAlignment="1">
      <alignment vertical="center" wrapText="1"/>
      <protection/>
    </xf>
    <xf numFmtId="0" fontId="139" fillId="7" borderId="38" xfId="23" applyFont="1" applyFill="1" applyBorder="1" applyAlignment="1">
      <alignment vertical="center" wrapText="1"/>
      <protection/>
    </xf>
    <xf numFmtId="1" fontId="139" fillId="7" borderId="38" xfId="23" applyNumberFormat="1" applyFont="1" applyFill="1" applyBorder="1" applyAlignment="1">
      <alignment vertical="center" wrapText="1"/>
      <protection/>
    </xf>
    <xf numFmtId="1" fontId="139" fillId="7" borderId="39" xfId="23" applyNumberFormat="1" applyFont="1" applyFill="1" applyBorder="1" applyAlignment="1">
      <alignment vertical="center" wrapText="1"/>
      <protection/>
    </xf>
    <xf numFmtId="1" fontId="139" fillId="7" borderId="43" xfId="23" applyNumberFormat="1" applyFont="1" applyFill="1" applyBorder="1" applyAlignment="1">
      <alignment vertical="center" wrapText="1"/>
      <protection/>
    </xf>
    <xf numFmtId="1" fontId="167" fillId="7" borderId="43" xfId="23" applyNumberFormat="1" applyFont="1" applyFill="1" applyBorder="1" applyAlignment="1">
      <alignment horizontal="center" vertical="center" wrapText="1"/>
      <protection/>
    </xf>
    <xf numFmtId="0" fontId="167" fillId="7" borderId="43" xfId="23" applyFont="1" applyFill="1" applyBorder="1" applyAlignment="1">
      <alignment vertical="center" wrapText="1"/>
      <protection/>
    </xf>
    <xf numFmtId="0" fontId="150" fillId="0" borderId="38" xfId="23" applyFont="1" applyFill="1" applyBorder="1" applyAlignment="1">
      <alignment horizontal="left" vertical="center" wrapText="1"/>
      <protection/>
    </xf>
    <xf numFmtId="0" fontId="127" fillId="0" borderId="38" xfId="23" applyFont="1" applyFill="1" applyBorder="1" applyAlignment="1">
      <alignment horizontal="left" vertical="center" wrapText="1"/>
      <protection/>
    </xf>
    <xf numFmtId="0" fontId="259" fillId="0" borderId="38" xfId="23" applyFont="1" applyFill="1" applyBorder="1" applyAlignment="1">
      <alignment horizontal="center" vertical="center" wrapText="1"/>
      <protection/>
    </xf>
    <xf numFmtId="0" fontId="168" fillId="0" borderId="38" xfId="23" applyFont="1" applyFill="1" applyBorder="1" applyAlignment="1">
      <alignment horizontal="center" vertical="center" wrapText="1"/>
      <protection/>
    </xf>
    <xf numFmtId="4" fontId="168" fillId="0" borderId="39" xfId="29" applyNumberFormat="1" applyFont="1" applyFill="1" applyBorder="1" applyAlignment="1">
      <alignment horizontal="center" vertical="center" wrapText="1"/>
    </xf>
    <xf numFmtId="0" fontId="139" fillId="0" borderId="43" xfId="23" applyFont="1" applyFill="1" applyBorder="1" applyAlignment="1">
      <alignment horizontal="center" vertical="center" wrapText="1"/>
      <protection/>
    </xf>
    <xf numFmtId="164" fontId="139" fillId="0" borderId="10" xfId="31" applyFont="1" applyFill="1" applyBorder="1" applyAlignment="1" quotePrefix="1">
      <alignment vertical="center" wrapText="1"/>
    </xf>
    <xf numFmtId="0" fontId="139" fillId="0" borderId="38" xfId="23" applyFont="1" applyFill="1" applyBorder="1" applyAlignment="1">
      <alignment vertical="center" wrapText="1"/>
      <protection/>
    </xf>
    <xf numFmtId="1" fontId="139" fillId="0" borderId="38" xfId="23" applyNumberFormat="1" applyFont="1" applyFill="1" applyBorder="1" applyAlignment="1">
      <alignment vertical="center" wrapText="1"/>
      <protection/>
    </xf>
    <xf numFmtId="1" fontId="139" fillId="0" borderId="39" xfId="23" applyNumberFormat="1" applyFont="1" applyFill="1" applyBorder="1" applyAlignment="1">
      <alignment vertical="center" wrapText="1"/>
      <protection/>
    </xf>
    <xf numFmtId="1" fontId="139" fillId="0" borderId="43" xfId="23" applyNumberFormat="1" applyFont="1" applyFill="1" applyBorder="1" applyAlignment="1">
      <alignment vertical="center" wrapText="1"/>
      <protection/>
    </xf>
    <xf numFmtId="1" fontId="214" fillId="0" borderId="43" xfId="23" applyNumberFormat="1" applyFont="1" applyFill="1" applyBorder="1" applyAlignment="1">
      <alignment horizontal="center" vertical="center" wrapText="1"/>
      <protection/>
    </xf>
    <xf numFmtId="164" fontId="139" fillId="0" borderId="10" xfId="31" applyFont="1" applyFill="1" applyBorder="1" applyAlignment="1">
      <alignment vertical="center" wrapText="1"/>
    </xf>
    <xf numFmtId="1" fontId="139" fillId="0" borderId="39" xfId="31" applyNumberFormat="1" applyFont="1" applyFill="1" applyBorder="1" applyAlignment="1">
      <alignment vertical="center" wrapText="1"/>
    </xf>
    <xf numFmtId="0" fontId="139" fillId="7" borderId="38" xfId="23" applyFont="1" applyFill="1" applyBorder="1" applyAlignment="1">
      <alignment horizontal="left" vertical="center" wrapText="1"/>
      <protection/>
    </xf>
    <xf numFmtId="0" fontId="260" fillId="7" borderId="38" xfId="23" applyFont="1" applyFill="1" applyBorder="1" applyAlignment="1">
      <alignment horizontal="center" vertical="center" wrapText="1"/>
      <protection/>
    </xf>
    <xf numFmtId="4" fontId="168" fillId="7" borderId="39" xfId="29" applyNumberFormat="1" applyFont="1" applyFill="1" applyBorder="1" applyAlignment="1">
      <alignment horizontal="center" vertical="center" wrapText="1"/>
    </xf>
    <xf numFmtId="164" fontId="139" fillId="7" borderId="10" xfId="31" applyFont="1" applyFill="1" applyBorder="1" applyAlignment="1">
      <alignment vertical="center" wrapText="1"/>
    </xf>
    <xf numFmtId="1" fontId="139" fillId="7" borderId="39" xfId="31" applyNumberFormat="1" applyFont="1" applyFill="1" applyBorder="1" applyAlignment="1">
      <alignment vertical="center" wrapText="1"/>
    </xf>
    <xf numFmtId="0" fontId="150" fillId="7" borderId="38" xfId="23" applyFont="1" applyFill="1" applyBorder="1" applyAlignment="1">
      <alignment vertical="center" wrapText="1"/>
      <protection/>
    </xf>
    <xf numFmtId="0" fontId="168" fillId="7" borderId="43" xfId="23" applyFont="1" applyFill="1" applyBorder="1" applyAlignment="1">
      <alignment horizontal="center" vertical="center" wrapText="1"/>
      <protection/>
    </xf>
    <xf numFmtId="0" fontId="150" fillId="7" borderId="38" xfId="23" applyFont="1" applyFill="1" applyBorder="1" applyAlignment="1">
      <alignment horizontal="left" vertical="center" wrapText="1"/>
      <protection/>
    </xf>
    <xf numFmtId="164" fontId="139" fillId="0" borderId="43" xfId="31" applyFont="1" applyFill="1" applyBorder="1" applyAlignment="1">
      <alignment horizontal="center" vertical="center" wrapText="1"/>
    </xf>
    <xf numFmtId="0" fontId="139" fillId="0" borderId="10" xfId="23" applyFont="1" applyFill="1" applyBorder="1" applyAlignment="1">
      <alignment vertical="center" wrapText="1"/>
      <protection/>
    </xf>
    <xf numFmtId="164" fontId="139" fillId="7" borderId="43" xfId="31" applyFont="1" applyFill="1" applyBorder="1" applyAlignment="1">
      <alignment horizontal="center" vertical="center" wrapText="1"/>
    </xf>
    <xf numFmtId="4" fontId="139" fillId="7" borderId="10" xfId="23" applyNumberFormat="1" applyFont="1" applyFill="1" applyBorder="1" applyAlignment="1">
      <alignment vertical="center" wrapText="1"/>
      <protection/>
    </xf>
    <xf numFmtId="4" fontId="139" fillId="0" borderId="10" xfId="23" applyNumberFormat="1" applyFont="1" applyFill="1" applyBorder="1" applyAlignment="1">
      <alignment vertical="center" wrapText="1"/>
      <protection/>
    </xf>
    <xf numFmtId="0" fontId="127" fillId="0" borderId="46" xfId="23" applyFont="1" applyFill="1" applyBorder="1" applyAlignment="1">
      <alignment horizontal="center" vertical="center" wrapText="1"/>
      <protection/>
    </xf>
    <xf numFmtId="0" fontId="168" fillId="0" borderId="43" xfId="23" applyFont="1" applyFill="1" applyBorder="1" applyAlignment="1">
      <alignment horizontal="center" vertical="center" wrapText="1"/>
      <protection/>
    </xf>
    <xf numFmtId="0" fontId="127" fillId="0" borderId="36" xfId="23" applyFont="1" applyFill="1" applyBorder="1" applyAlignment="1">
      <alignment horizontal="center" vertical="center" wrapText="1"/>
      <protection/>
    </xf>
    <xf numFmtId="1" fontId="214" fillId="7" borderId="43" xfId="23" applyNumberFormat="1" applyFont="1" applyFill="1" applyBorder="1" applyAlignment="1">
      <alignment horizontal="center" vertical="center" wrapText="1"/>
      <protection/>
    </xf>
    <xf numFmtId="164" fontId="167" fillId="7" borderId="43" xfId="29" applyFont="1" applyFill="1" applyBorder="1" applyAlignment="1">
      <alignment vertical="center"/>
    </xf>
    <xf numFmtId="164" fontId="168" fillId="0" borderId="38" xfId="31" applyFont="1" applyFill="1" applyBorder="1" applyAlignment="1">
      <alignment horizontal="center" vertical="center" wrapText="1"/>
    </xf>
    <xf numFmtId="0" fontId="150" fillId="0" borderId="46" xfId="23" applyFont="1" applyFill="1" applyBorder="1" applyAlignment="1">
      <alignment horizontal="center" vertical="center" wrapText="1"/>
      <protection/>
    </xf>
    <xf numFmtId="0" fontId="150" fillId="0" borderId="50" xfId="23" applyFont="1" applyFill="1" applyBorder="1" applyAlignment="1">
      <alignment horizontal="center" vertical="center" wrapText="1"/>
      <protection/>
    </xf>
    <xf numFmtId="0" fontId="150" fillId="0" borderId="36" xfId="23" applyFont="1" applyFill="1" applyBorder="1" applyAlignment="1">
      <alignment horizontal="center" vertical="center" wrapText="1"/>
      <protection/>
    </xf>
    <xf numFmtId="1" fontId="66" fillId="0" borderId="27" xfId="23" applyNumberFormat="1" applyFont="1" applyFill="1" applyBorder="1" applyAlignment="1">
      <alignment vertical="center" wrapText="1"/>
      <protection/>
    </xf>
    <xf numFmtId="1" fontId="66" fillId="0" borderId="48" xfId="23" applyNumberFormat="1" applyFont="1" applyFill="1" applyBorder="1" applyAlignment="1">
      <alignment vertical="center" wrapText="1"/>
      <protection/>
    </xf>
    <xf numFmtId="1" fontId="66" fillId="0" borderId="49" xfId="23" applyNumberFormat="1" applyFont="1" applyFill="1" applyBorder="1" applyAlignment="1">
      <alignment vertical="center" wrapText="1"/>
      <protection/>
    </xf>
    <xf numFmtId="1" fontId="71" fillId="0" borderId="49" xfId="23" applyNumberFormat="1" applyFont="1" applyFill="1" applyBorder="1" applyAlignment="1">
      <alignment horizontal="center" vertical="center" wrapText="1"/>
      <protection/>
    </xf>
    <xf numFmtId="1" fontId="66" fillId="0" borderId="0" xfId="27" applyNumberFormat="1" applyFont="1" applyBorder="1" applyAlignment="1">
      <alignment vertical="center"/>
    </xf>
    <xf numFmtId="1" fontId="66" fillId="0" borderId="0" xfId="23" applyNumberFormat="1" applyFont="1" applyBorder="1" applyAlignment="1">
      <alignment vertical="center"/>
      <protection/>
    </xf>
    <xf numFmtId="1" fontId="66" fillId="0" borderId="0" xfId="27" applyNumberFormat="1" applyFont="1" applyAlignment="1">
      <alignment vertical="center"/>
    </xf>
    <xf numFmtId="1" fontId="66" fillId="0" borderId="0" xfId="23" applyNumberFormat="1" applyFont="1" applyAlignment="1">
      <alignment vertical="center"/>
      <protection/>
    </xf>
    <xf numFmtId="1" fontId="67" fillId="0" borderId="0" xfId="23" applyNumberFormat="1" applyFont="1" applyFill="1" applyAlignment="1">
      <alignment horizontal="center" vertical="center"/>
      <protection/>
    </xf>
    <xf numFmtId="1" fontId="66" fillId="0" borderId="0" xfId="23" applyNumberFormat="1" applyFont="1" applyAlignment="1">
      <alignment horizontal="center" vertical="center"/>
      <protection/>
    </xf>
    <xf numFmtId="1" fontId="67" fillId="0" borderId="0" xfId="23" applyNumberFormat="1" applyFont="1" applyAlignment="1">
      <alignment horizontal="center" vertical="center"/>
      <protection/>
    </xf>
    <xf numFmtId="1" fontId="66" fillId="0" borderId="12" xfId="23" applyNumberFormat="1" applyFont="1" applyBorder="1" applyAlignment="1">
      <alignment horizontal="center" vertical="center"/>
      <protection/>
    </xf>
    <xf numFmtId="1" fontId="66" fillId="0" borderId="4" xfId="23" applyNumberFormat="1" applyFont="1" applyBorder="1" applyAlignment="1">
      <alignment horizontal="center" vertical="center"/>
      <protection/>
    </xf>
    <xf numFmtId="0" fontId="193" fillId="0" borderId="0" xfId="23" applyFont="1" applyAlignment="1">
      <alignment vertical="center"/>
      <protection/>
    </xf>
    <xf numFmtId="0" fontId="0" fillId="0" borderId="0" xfId="23" applyFont="1">
      <alignment/>
      <protection/>
    </xf>
    <xf numFmtId="0" fontId="34" fillId="0" borderId="0" xfId="23" applyFont="1">
      <alignment/>
      <protection/>
    </xf>
    <xf numFmtId="0" fontId="167" fillId="0" borderId="0" xfId="23" applyFont="1" applyAlignment="1">
      <alignment horizontal="center" vertical="center"/>
      <protection/>
    </xf>
    <xf numFmtId="0" fontId="168" fillId="0" borderId="0" xfId="23" applyFont="1" applyAlignment="1">
      <alignment vertical="center"/>
      <protection/>
    </xf>
    <xf numFmtId="0" fontId="0" fillId="0" borderId="0" xfId="23" applyFont="1">
      <alignment/>
      <protection/>
    </xf>
    <xf numFmtId="0" fontId="92" fillId="0" borderId="71" xfId="23" applyFont="1" applyBorder="1" applyAlignment="1">
      <alignment horizontal="center" vertical="center" wrapText="1"/>
      <protection/>
    </xf>
    <xf numFmtId="0" fontId="92" fillId="0" borderId="72" xfId="23" applyFont="1" applyBorder="1" applyAlignment="1">
      <alignment horizontal="center" vertical="center" wrapText="1"/>
      <protection/>
    </xf>
    <xf numFmtId="0" fontId="72" fillId="0" borderId="72" xfId="23" applyFont="1" applyBorder="1" applyAlignment="1">
      <alignment horizontal="center" vertical="center" wrapText="1"/>
      <protection/>
    </xf>
    <xf numFmtId="164" fontId="92" fillId="0" borderId="72" xfId="29" applyFont="1" applyBorder="1" applyAlignment="1">
      <alignment horizontal="center" vertical="center" wrapText="1"/>
    </xf>
    <xf numFmtId="0" fontId="164" fillId="0" borderId="72" xfId="23" applyFont="1" applyBorder="1" applyAlignment="1">
      <alignment horizontal="center" vertical="center" wrapText="1"/>
      <protection/>
    </xf>
    <xf numFmtId="0" fontId="92" fillId="0" borderId="74" xfId="23" applyFont="1" applyBorder="1" applyAlignment="1">
      <alignment horizontal="center" vertical="center" wrapText="1"/>
      <protection/>
    </xf>
    <xf numFmtId="0" fontId="92" fillId="0" borderId="76" xfId="23" applyFont="1" applyBorder="1" applyAlignment="1">
      <alignment horizontal="center" vertical="center" wrapText="1"/>
      <protection/>
    </xf>
    <xf numFmtId="0" fontId="92" fillId="0" borderId="6" xfId="23" applyFont="1" applyBorder="1" applyAlignment="1">
      <alignment horizontal="center" vertical="center" wrapText="1"/>
      <protection/>
    </xf>
    <xf numFmtId="0" fontId="92" fillId="0" borderId="6" xfId="23" applyFont="1" applyBorder="1" applyAlignment="1">
      <alignment horizontal="center" vertical="center" wrapText="1"/>
      <protection/>
    </xf>
    <xf numFmtId="164" fontId="92" fillId="0" borderId="6" xfId="29" applyFont="1" applyBorder="1" applyAlignment="1">
      <alignment horizontal="center" vertical="center" wrapText="1"/>
    </xf>
    <xf numFmtId="0" fontId="164" fillId="0" borderId="6" xfId="23" applyFont="1" applyBorder="1" applyAlignment="1">
      <alignment horizontal="center" vertical="center" wrapText="1"/>
      <protection/>
    </xf>
    <xf numFmtId="0" fontId="92" fillId="0" borderId="84" xfId="23" applyFont="1" applyBorder="1" applyAlignment="1">
      <alignment horizontal="center" vertical="center" wrapText="1"/>
      <protection/>
    </xf>
    <xf numFmtId="0" fontId="72" fillId="0" borderId="33" xfId="23" applyFont="1" applyFill="1" applyBorder="1" applyAlignment="1">
      <alignment vertical="center" wrapText="1"/>
      <protection/>
    </xf>
    <xf numFmtId="0" fontId="73" fillId="0" borderId="2" xfId="23" applyFont="1" applyFill="1" applyBorder="1" applyAlignment="1">
      <alignment vertical="center" wrapText="1"/>
      <protection/>
    </xf>
    <xf numFmtId="4" fontId="73" fillId="0" borderId="2" xfId="23" applyNumberFormat="1" applyFont="1" applyFill="1" applyBorder="1" applyAlignment="1">
      <alignment horizontal="right" vertical="center" wrapText="1"/>
      <protection/>
    </xf>
    <xf numFmtId="4" fontId="73" fillId="0" borderId="2" xfId="23" applyNumberFormat="1" applyFont="1" applyFill="1" applyBorder="1" applyAlignment="1">
      <alignment horizontal="center" vertical="center" wrapText="1"/>
      <protection/>
    </xf>
    <xf numFmtId="0" fontId="72" fillId="0" borderId="2" xfId="23" applyFont="1" applyFill="1" applyBorder="1" applyAlignment="1">
      <alignment vertical="center" wrapText="1"/>
      <protection/>
    </xf>
    <xf numFmtId="4" fontId="73" fillId="0" borderId="2" xfId="23" applyNumberFormat="1" applyFont="1" applyFill="1" applyBorder="1" applyAlignment="1">
      <alignment vertical="center" wrapText="1"/>
      <protection/>
    </xf>
    <xf numFmtId="0" fontId="72" fillId="0" borderId="60" xfId="23" applyFont="1" applyFill="1" applyBorder="1" applyAlignment="1">
      <alignment vertical="center" wrapText="1"/>
      <protection/>
    </xf>
    <xf numFmtId="0" fontId="73" fillId="0" borderId="7" xfId="23" applyFont="1" applyFill="1" applyBorder="1" applyAlignment="1">
      <alignment horizontal="center" vertical="center" wrapText="1"/>
      <protection/>
    </xf>
    <xf numFmtId="4" fontId="73" fillId="0" borderId="7" xfId="23" applyNumberFormat="1" applyFont="1" applyFill="1" applyBorder="1" applyAlignment="1">
      <alignment horizontal="right" vertical="center" wrapText="1"/>
      <protection/>
    </xf>
    <xf numFmtId="4" fontId="73" fillId="0" borderId="7" xfId="29" applyNumberFormat="1" applyFont="1" applyFill="1" applyBorder="1" applyAlignment="1">
      <alignment horizontal="right" vertical="center" wrapText="1"/>
    </xf>
    <xf numFmtId="0" fontId="73" fillId="0" borderId="7" xfId="23" applyFont="1" applyFill="1" applyBorder="1" applyAlignment="1">
      <alignment horizontal="left" vertical="center" wrapText="1"/>
      <protection/>
    </xf>
    <xf numFmtId="0" fontId="73" fillId="0" borderId="98" xfId="23" applyFont="1" applyFill="1" applyBorder="1" applyAlignment="1">
      <alignment horizontal="left" vertical="center" wrapText="1"/>
      <protection/>
    </xf>
    <xf numFmtId="3" fontId="0" fillId="0" borderId="0" xfId="23" applyNumberFormat="1">
      <alignment/>
      <protection/>
    </xf>
    <xf numFmtId="4" fontId="0" fillId="0" borderId="0" xfId="23" applyNumberFormat="1">
      <alignment/>
      <protection/>
    </xf>
    <xf numFmtId="0" fontId="72" fillId="0" borderId="75" xfId="23" applyFont="1" applyFill="1" applyBorder="1" applyAlignment="1">
      <alignment vertical="center" wrapText="1"/>
      <protection/>
    </xf>
    <xf numFmtId="4" fontId="73" fillId="0" borderId="2" xfId="29" applyNumberFormat="1" applyFont="1" applyFill="1" applyBorder="1" applyAlignment="1">
      <alignment horizontal="right" vertical="center" wrapText="1"/>
    </xf>
    <xf numFmtId="0" fontId="160" fillId="0" borderId="2" xfId="23" applyFont="1" applyFill="1" applyBorder="1" applyAlignment="1">
      <alignment vertical="center" wrapText="1"/>
      <protection/>
    </xf>
    <xf numFmtId="0" fontId="0" fillId="0" borderId="75" xfId="23" applyBorder="1">
      <alignment/>
      <protection/>
    </xf>
    <xf numFmtId="0" fontId="73" fillId="0" borderId="2" xfId="23" applyFont="1" applyFill="1" applyBorder="1" applyAlignment="1">
      <alignment horizontal="center" vertical="center"/>
      <protection/>
    </xf>
    <xf numFmtId="0" fontId="74" fillId="0" borderId="2" xfId="23" applyFont="1" applyFill="1" applyBorder="1">
      <alignment/>
      <protection/>
    </xf>
    <xf numFmtId="0" fontId="160" fillId="0" borderId="7" xfId="23" applyFont="1" applyFill="1" applyBorder="1" applyAlignment="1">
      <alignment vertical="center" wrapText="1"/>
      <protection/>
    </xf>
    <xf numFmtId="0" fontId="160" fillId="0" borderId="60" xfId="23" applyFont="1" applyFill="1" applyBorder="1" applyAlignment="1">
      <alignment vertical="center" wrapText="1"/>
      <protection/>
    </xf>
    <xf numFmtId="0" fontId="5" fillId="0" borderId="11" xfId="23" applyFont="1" applyBorder="1" applyAlignment="1">
      <alignment wrapText="1"/>
      <protection/>
    </xf>
    <xf numFmtId="0" fontId="5" fillId="0" borderId="54" xfId="23" applyFont="1" applyBorder="1">
      <alignment/>
      <protection/>
    </xf>
    <xf numFmtId="0" fontId="0" fillId="0" borderId="2" xfId="23" applyFill="1" applyBorder="1">
      <alignment/>
      <protection/>
    </xf>
    <xf numFmtId="0" fontId="0" fillId="0" borderId="60" xfId="23" applyFill="1" applyBorder="1">
      <alignment/>
      <protection/>
    </xf>
    <xf numFmtId="0" fontId="5" fillId="0" borderId="11" xfId="23" applyFont="1" applyBorder="1" applyAlignment="1">
      <alignment vertical="center" wrapText="1"/>
      <protection/>
    </xf>
    <xf numFmtId="0" fontId="68" fillId="0" borderId="0" xfId="23" applyFont="1" applyAlignment="1">
      <alignment vertical="center"/>
      <protection/>
    </xf>
    <xf numFmtId="164" fontId="34" fillId="0" borderId="5" xfId="29" applyFont="1" applyBorder="1" applyAlignment="1">
      <alignment horizontal="right"/>
    </xf>
    <xf numFmtId="0" fontId="19" fillId="0" borderId="0" xfId="23" applyFont="1" applyBorder="1" applyAlignment="1">
      <alignment horizontal="left"/>
      <protection/>
    </xf>
    <xf numFmtId="4" fontId="34" fillId="0" borderId="0" xfId="23" applyNumberFormat="1" applyFont="1">
      <alignment/>
      <protection/>
    </xf>
    <xf numFmtId="0" fontId="261" fillId="0" borderId="0" xfId="23" applyFont="1" applyBorder="1" applyAlignment="1">
      <alignment vertical="center"/>
      <protection/>
    </xf>
    <xf numFmtId="0" fontId="34" fillId="0" borderId="0" xfId="23" applyFont="1" applyBorder="1" applyAlignment="1">
      <alignment vertical="center"/>
      <protection/>
    </xf>
    <xf numFmtId="164" fontId="252" fillId="0" borderId="0" xfId="29" applyFont="1" applyBorder="1" applyAlignment="1">
      <alignment horizontal="center"/>
    </xf>
    <xf numFmtId="0" fontId="0" fillId="0" borderId="0" xfId="23" applyBorder="1" applyAlignment="1">
      <alignment horizontal="center" wrapText="1"/>
      <protection/>
    </xf>
    <xf numFmtId="0" fontId="5" fillId="0" borderId="0" xfId="23" applyFont="1" applyBorder="1">
      <alignment/>
      <protection/>
    </xf>
    <xf numFmtId="0" fontId="0" fillId="0" borderId="0" xfId="23" applyBorder="1" applyAlignment="1">
      <alignment vertical="center"/>
      <protection/>
    </xf>
    <xf numFmtId="0" fontId="0" fillId="0" borderId="0" xfId="23" applyBorder="1">
      <alignment/>
      <protection/>
    </xf>
    <xf numFmtId="0" fontId="19" fillId="0" borderId="0" xfId="23" applyFont="1" applyBorder="1" applyAlignment="1">
      <alignment horizontal="left"/>
      <protection/>
    </xf>
    <xf numFmtId="0" fontId="19" fillId="0" borderId="0" xfId="23" applyFont="1" applyBorder="1" applyAlignment="1">
      <alignment horizontal="center"/>
      <protection/>
    </xf>
    <xf numFmtId="0" fontId="165" fillId="0" borderId="0" xfId="23" applyFont="1" applyAlignment="1">
      <alignment vertical="center"/>
      <protection/>
    </xf>
    <xf numFmtId="0" fontId="0" fillId="0" borderId="0" xfId="23" applyFont="1" applyAlignment="1">
      <alignment vertical="center"/>
      <protection/>
    </xf>
    <xf numFmtId="164" fontId="0" fillId="0" borderId="0" xfId="29" applyFont="1"/>
    <xf numFmtId="0" fontId="0" fillId="0" borderId="0" xfId="23" applyFont="1" applyAlignment="1">
      <alignment horizontal="center" wrapText="1"/>
      <protection/>
    </xf>
    <xf numFmtId="164" fontId="5" fillId="0" borderId="0" xfId="27" applyFont="1" applyBorder="1" applyAlignment="1">
      <alignment horizontal="center"/>
    </xf>
    <xf numFmtId="164" fontId="5" fillId="0" borderId="0" xfId="27" applyFont="1" applyBorder="1" applyAlignment="1">
      <alignment/>
    </xf>
    <xf numFmtId="0" fontId="92" fillId="0" borderId="0" xfId="23" applyFont="1" applyBorder="1" applyAlignment="1">
      <alignment vertical="center"/>
      <protection/>
    </xf>
    <xf numFmtId="164" fontId="152" fillId="0" borderId="0" xfId="29" applyFont="1" applyBorder="1" applyAlignment="1">
      <alignment horizontal="center"/>
    </xf>
    <xf numFmtId="164" fontId="0" fillId="0" borderId="0" xfId="27" applyFont="1"/>
    <xf numFmtId="164" fontId="0" fillId="0" borderId="0" xfId="23" applyNumberFormat="1">
      <alignment/>
      <protection/>
    </xf>
    <xf numFmtId="0" fontId="34" fillId="0" borderId="0" xfId="23" applyFont="1" applyAlignment="1">
      <alignment vertical="center"/>
      <protection/>
    </xf>
    <xf numFmtId="0" fontId="102" fillId="0" borderId="0" xfId="23" applyFont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105" fillId="0" borderId="0" xfId="23" applyFont="1" applyAlignment="1">
      <alignment horizontal="center" vertical="center" wrapText="1"/>
      <protection/>
    </xf>
    <xf numFmtId="0" fontId="0" fillId="0" borderId="0" xfId="23" applyFont="1" applyAlignment="1">
      <alignment horizontal="center"/>
      <protection/>
    </xf>
    <xf numFmtId="0" fontId="0" fillId="0" borderId="0" xfId="23" applyAlignment="1">
      <alignment horizontal="center"/>
      <protection/>
    </xf>
    <xf numFmtId="0" fontId="34" fillId="0" borderId="0" xfId="23" applyFont="1" applyAlignment="1">
      <alignment horizontal="center" vertical="center"/>
      <protection/>
    </xf>
    <xf numFmtId="0" fontId="262" fillId="0" borderId="0" xfId="23" applyFont="1" applyAlignment="1">
      <alignment horizontal="center" vertical="center"/>
      <protection/>
    </xf>
    <xf numFmtId="0" fontId="0" fillId="0" borderId="0" xfId="23" applyFont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Font="1" applyBorder="1">
      <alignment/>
      <protection/>
    </xf>
    <xf numFmtId="164" fontId="0" fillId="0" borderId="0" xfId="29" applyFont="1" applyBorder="1"/>
    <xf numFmtId="0" fontId="0" fillId="0" borderId="0" xfId="23" applyFont="1" applyBorder="1" applyAlignment="1">
      <alignment horizontal="center" wrapText="1"/>
      <protection/>
    </xf>
    <xf numFmtId="164" fontId="0" fillId="0" borderId="0" xfId="23" applyNumberFormat="1" applyBorder="1">
      <alignment/>
      <protection/>
    </xf>
    <xf numFmtId="164" fontId="0" fillId="0" borderId="0" xfId="27" applyFont="1" applyBorder="1"/>
    <xf numFmtId="0" fontId="0" fillId="0" borderId="0" xfId="23" applyFont="1" applyBorder="1" applyAlignment="1">
      <alignment vertical="center"/>
      <protection/>
    </xf>
    <xf numFmtId="0" fontId="102" fillId="0" borderId="0" xfId="23" applyFont="1" applyBorder="1" applyAlignment="1">
      <alignment vertical="center"/>
      <protection/>
    </xf>
    <xf numFmtId="0" fontId="0" fillId="0" borderId="0" xfId="23" applyFont="1" applyBorder="1">
      <alignment/>
      <protection/>
    </xf>
    <xf numFmtId="0" fontId="166" fillId="0" borderId="0" xfId="23" applyFont="1" applyAlignment="1">
      <alignment horizontal="center" vertical="center"/>
      <protection/>
    </xf>
    <xf numFmtId="0" fontId="214" fillId="0" borderId="0" xfId="23" applyFont="1" applyAlignment="1">
      <alignment vertical="center"/>
      <protection/>
    </xf>
    <xf numFmtId="0" fontId="92" fillId="0" borderId="101" xfId="23" applyFont="1" applyBorder="1" applyAlignment="1">
      <alignment horizontal="center" vertical="center" wrapText="1"/>
      <protection/>
    </xf>
    <xf numFmtId="0" fontId="72" fillId="0" borderId="102" xfId="23" applyFont="1" applyBorder="1" applyAlignment="1">
      <alignment horizontal="center" vertical="center" wrapText="1"/>
      <protection/>
    </xf>
    <xf numFmtId="0" fontId="72" fillId="0" borderId="73" xfId="23" applyFont="1" applyBorder="1" applyAlignment="1">
      <alignment horizontal="center" vertical="center" wrapText="1"/>
      <protection/>
    </xf>
    <xf numFmtId="0" fontId="72" fillId="0" borderId="35" xfId="23" applyFont="1" applyBorder="1" applyAlignment="1">
      <alignment horizontal="center" vertical="center" wrapText="1"/>
      <protection/>
    </xf>
    <xf numFmtId="0" fontId="92" fillId="0" borderId="99" xfId="23" applyFont="1" applyBorder="1" applyAlignment="1">
      <alignment horizontal="center" vertical="center" wrapText="1"/>
      <protection/>
    </xf>
    <xf numFmtId="0" fontId="72" fillId="0" borderId="7" xfId="23" applyFont="1" applyBorder="1" applyAlignment="1">
      <alignment horizontal="center" vertical="center" wrapText="1"/>
      <protection/>
    </xf>
    <xf numFmtId="0" fontId="72" fillId="0" borderId="6" xfId="23" applyFont="1" applyBorder="1" applyAlignment="1">
      <alignment horizontal="center" vertical="center" wrapText="1"/>
      <protection/>
    </xf>
    <xf numFmtId="0" fontId="72" fillId="0" borderId="51" xfId="23" applyFont="1" applyBorder="1" applyAlignment="1">
      <alignment horizontal="center" vertical="center" wrapText="1"/>
      <protection/>
    </xf>
    <xf numFmtId="0" fontId="72" fillId="0" borderId="84" xfId="23" applyFont="1" applyBorder="1" applyAlignment="1">
      <alignment horizontal="center" vertical="center" wrapText="1"/>
      <protection/>
    </xf>
    <xf numFmtId="0" fontId="92" fillId="0" borderId="83" xfId="23" applyFont="1" applyBorder="1" applyAlignment="1">
      <alignment horizontal="center" vertical="center" wrapText="1"/>
      <protection/>
    </xf>
    <xf numFmtId="0" fontId="72" fillId="0" borderId="6" xfId="23" applyFont="1" applyBorder="1" applyAlignment="1">
      <alignment horizontal="left" vertical="center" wrapText="1"/>
      <protection/>
    </xf>
    <xf numFmtId="0" fontId="72" fillId="0" borderId="2" xfId="23" applyFont="1" applyBorder="1" applyAlignment="1">
      <alignment horizontal="left" vertical="center" wrapText="1"/>
      <protection/>
    </xf>
    <xf numFmtId="0" fontId="72" fillId="0" borderId="2" xfId="23" applyFont="1" applyBorder="1" applyAlignment="1">
      <alignment vertical="center" wrapText="1"/>
      <protection/>
    </xf>
    <xf numFmtId="0" fontId="72" fillId="0" borderId="54" xfId="23" applyFont="1" applyBorder="1" applyAlignment="1">
      <alignment horizontal="center" vertical="center" wrapText="1"/>
      <protection/>
    </xf>
    <xf numFmtId="0" fontId="66" fillId="0" borderId="75" xfId="23" applyFont="1" applyFill="1" applyBorder="1" applyAlignment="1">
      <alignment vertical="center" wrapText="1"/>
      <protection/>
    </xf>
    <xf numFmtId="0" fontId="152" fillId="0" borderId="2" xfId="0" applyFont="1" applyBorder="1"/>
    <xf numFmtId="0" fontId="152" fillId="0" borderId="2" xfId="0" applyFont="1" applyBorder="1" applyAlignment="1">
      <alignment horizontal="center"/>
    </xf>
    <xf numFmtId="4" fontId="152" fillId="0" borderId="2" xfId="0" applyNumberFormat="1" applyFont="1" applyBorder="1" applyAlignment="1">
      <alignment horizontal="center"/>
    </xf>
    <xf numFmtId="4" fontId="152" fillId="0" borderId="2" xfId="0" applyNumberFormat="1" applyFont="1" applyBorder="1" applyAlignment="1">
      <alignment/>
    </xf>
    <xf numFmtId="4" fontId="66" fillId="0" borderId="2" xfId="23" applyNumberFormat="1" applyFont="1" applyFill="1" applyBorder="1" applyAlignment="1">
      <alignment horizontal="center" vertical="center" wrapText="1"/>
      <protection/>
    </xf>
    <xf numFmtId="0" fontId="66" fillId="0" borderId="9" xfId="23" applyFont="1" applyFill="1" applyBorder="1" applyAlignment="1">
      <alignment vertical="center" wrapText="1"/>
      <protection/>
    </xf>
    <xf numFmtId="0" fontId="66" fillId="0" borderId="9" xfId="23" applyFont="1" applyFill="1" applyBorder="1" applyAlignment="1">
      <alignment horizontal="center" vertical="center" wrapText="1"/>
      <protection/>
    </xf>
    <xf numFmtId="4" fontId="66" fillId="0" borderId="60" xfId="23" applyNumberFormat="1" applyFont="1" applyFill="1" applyBorder="1" applyAlignment="1">
      <alignment vertical="center" wrapText="1"/>
      <protection/>
    </xf>
    <xf numFmtId="0" fontId="66" fillId="0" borderId="7" xfId="23" applyFont="1" applyFill="1" applyBorder="1" applyAlignment="1">
      <alignment horizontal="center" vertical="center" wrapText="1"/>
      <protection/>
    </xf>
    <xf numFmtId="4" fontId="66" fillId="0" borderId="7" xfId="23" applyNumberFormat="1" applyFont="1" applyFill="1" applyBorder="1" applyAlignment="1">
      <alignment horizontal="center" vertical="center" wrapText="1"/>
      <protection/>
    </xf>
    <xf numFmtId="0" fontId="66" fillId="0" borderId="7" xfId="23" applyFont="1" applyFill="1" applyBorder="1" applyAlignment="1">
      <alignment horizontal="left" vertical="center" wrapText="1"/>
      <protection/>
    </xf>
    <xf numFmtId="0" fontId="66" fillId="0" borderId="53" xfId="23" applyFont="1" applyFill="1" applyBorder="1" applyAlignment="1">
      <alignment horizontal="left" vertical="center" wrapText="1"/>
      <protection/>
    </xf>
    <xf numFmtId="0" fontId="66" fillId="0" borderId="53" xfId="23" applyFont="1" applyFill="1" applyBorder="1" applyAlignment="1">
      <alignment horizontal="center" vertical="center" wrapText="1"/>
      <protection/>
    </xf>
    <xf numFmtId="4" fontId="66" fillId="0" borderId="98" xfId="23" applyNumberFormat="1" applyFont="1" applyFill="1" applyBorder="1" applyAlignment="1">
      <alignment vertical="center" wrapText="1"/>
      <protection/>
    </xf>
    <xf numFmtId="0" fontId="0" fillId="0" borderId="2" xfId="0" applyBorder="1"/>
    <xf numFmtId="0" fontId="0" fillId="0" borderId="2" xfId="0" applyFont="1" applyBorder="1"/>
    <xf numFmtId="0" fontId="66" fillId="0" borderId="7" xfId="23" applyFont="1" applyFill="1" applyBorder="1" applyAlignment="1">
      <alignment horizontal="center" vertical="center"/>
      <protection/>
    </xf>
    <xf numFmtId="0" fontId="66" fillId="0" borderId="7" xfId="23" applyFont="1" applyFill="1" applyBorder="1" applyAlignment="1">
      <alignment horizontal="left" vertical="center"/>
      <protection/>
    </xf>
    <xf numFmtId="0" fontId="66" fillId="0" borderId="53" xfId="23" applyFont="1" applyFill="1" applyBorder="1" applyAlignment="1">
      <alignment horizontal="left" vertical="center"/>
      <protection/>
    </xf>
    <xf numFmtId="4" fontId="70" fillId="0" borderId="2" xfId="23" applyNumberFormat="1" applyFont="1" applyFill="1" applyBorder="1" applyAlignment="1">
      <alignment horizontal="center" vertical="center" wrapText="1"/>
      <protection/>
    </xf>
    <xf numFmtId="0" fontId="70" fillId="0" borderId="2" xfId="23" applyFont="1" applyFill="1" applyBorder="1" applyAlignment="1">
      <alignment vertical="center" wrapText="1"/>
      <protection/>
    </xf>
    <xf numFmtId="0" fontId="70" fillId="0" borderId="9" xfId="23" applyFont="1" applyFill="1" applyBorder="1" applyAlignment="1">
      <alignment vertical="center" wrapText="1"/>
      <protection/>
    </xf>
    <xf numFmtId="0" fontId="5" fillId="0" borderId="2" xfId="23" applyFont="1" applyFill="1" applyBorder="1">
      <alignment/>
      <protection/>
    </xf>
    <xf numFmtId="0" fontId="5" fillId="0" borderId="9" xfId="23" applyFont="1" applyFill="1" applyBorder="1">
      <alignment/>
      <protection/>
    </xf>
    <xf numFmtId="0" fontId="5" fillId="0" borderId="9" xfId="23" applyFont="1" applyFill="1" applyBorder="1" applyAlignment="1">
      <alignment horizontal="center"/>
      <protection/>
    </xf>
    <xf numFmtId="4" fontId="66" fillId="0" borderId="60" xfId="23" applyNumberFormat="1" applyFont="1" applyFill="1" applyBorder="1" applyAlignment="1">
      <alignment/>
      <protection/>
    </xf>
    <xf numFmtId="0" fontId="66" fillId="0" borderId="75" xfId="23" applyFont="1" applyBorder="1" applyAlignment="1">
      <alignment vertical="center" wrapText="1"/>
      <protection/>
    </xf>
    <xf numFmtId="0" fontId="66" fillId="0" borderId="2" xfId="23" applyFont="1" applyBorder="1" applyAlignment="1">
      <alignment horizontal="center" vertical="center" wrapText="1"/>
      <protection/>
    </xf>
    <xf numFmtId="0" fontId="66" fillId="11" borderId="2" xfId="23" applyFont="1" applyFill="1" applyBorder="1" applyAlignment="1">
      <alignment vertical="center" wrapText="1"/>
      <protection/>
    </xf>
    <xf numFmtId="0" fontId="66" fillId="11" borderId="9" xfId="23" applyFont="1" applyFill="1" applyBorder="1" applyAlignment="1">
      <alignment vertical="center" wrapText="1"/>
      <protection/>
    </xf>
    <xf numFmtId="0" fontId="66" fillId="11" borderId="9" xfId="23" applyFont="1" applyFill="1" applyBorder="1" applyAlignment="1">
      <alignment horizontal="center" vertical="center" wrapText="1"/>
      <protection/>
    </xf>
    <xf numFmtId="4" fontId="66" fillId="11" borderId="60" xfId="23" applyNumberFormat="1" applyFont="1" applyFill="1" applyBorder="1" applyAlignment="1">
      <alignment vertical="center" wrapText="1"/>
      <protection/>
    </xf>
    <xf numFmtId="0" fontId="101" fillId="0" borderId="2" xfId="0" applyFont="1" applyBorder="1" applyAlignment="1">
      <alignment horizontal="center"/>
    </xf>
    <xf numFmtId="0" fontId="66" fillId="11" borderId="7" xfId="23" applyFont="1" applyFill="1" applyBorder="1" applyAlignment="1">
      <alignment vertical="center" wrapText="1"/>
      <protection/>
    </xf>
    <xf numFmtId="0" fontId="66" fillId="11" borderId="53" xfId="23" applyFont="1" applyFill="1" applyBorder="1" applyAlignment="1">
      <alignment vertical="center" wrapText="1"/>
      <protection/>
    </xf>
    <xf numFmtId="0" fontId="66" fillId="11" borderId="53" xfId="23" applyFont="1" applyFill="1" applyBorder="1" applyAlignment="1">
      <alignment horizontal="center" vertical="center" wrapText="1"/>
      <protection/>
    </xf>
    <xf numFmtId="4" fontId="102" fillId="11" borderId="60" xfId="23" applyNumberFormat="1" applyFont="1" applyFill="1" applyBorder="1" applyAlignment="1">
      <alignment vertical="center" wrapText="1"/>
      <protection/>
    </xf>
    <xf numFmtId="0" fontId="105" fillId="0" borderId="2" xfId="0" applyFont="1" applyBorder="1"/>
    <xf numFmtId="0" fontId="105" fillId="0" borderId="2" xfId="0" applyFont="1" applyBorder="1" applyAlignment="1">
      <alignment horizontal="center"/>
    </xf>
    <xf numFmtId="4" fontId="105" fillId="0" borderId="2" xfId="0" applyNumberFormat="1" applyFont="1" applyBorder="1" applyAlignment="1">
      <alignment horizontal="center"/>
    </xf>
    <xf numFmtId="4" fontId="105" fillId="0" borderId="2" xfId="0" applyNumberFormat="1" applyFont="1" applyBorder="1" applyAlignment="1">
      <alignment/>
    </xf>
    <xf numFmtId="0" fontId="66" fillId="0" borderId="7" xfId="23" applyFont="1" applyFill="1" applyBorder="1" applyAlignment="1">
      <alignment vertical="center" wrapText="1"/>
      <protection/>
    </xf>
    <xf numFmtId="0" fontId="66" fillId="0" borderId="53" xfId="23" applyFont="1" applyFill="1" applyBorder="1" applyAlignment="1">
      <alignment vertical="center" wrapText="1"/>
      <protection/>
    </xf>
    <xf numFmtId="4" fontId="66" fillId="0" borderId="98" xfId="23" applyNumberFormat="1" applyFont="1" applyFill="1" applyBorder="1" applyAlignment="1">
      <alignment horizontal="right" vertical="center" wrapText="1"/>
      <protection/>
    </xf>
    <xf numFmtId="0" fontId="152" fillId="0" borderId="0" xfId="0" applyFont="1" applyBorder="1" applyAlignment="1">
      <alignment horizontal="center"/>
    </xf>
    <xf numFmtId="4" fontId="152" fillId="0" borderId="0" xfId="0" applyNumberFormat="1" applyFont="1" applyBorder="1" applyAlignment="1">
      <alignment horizontal="center"/>
    </xf>
    <xf numFmtId="0" fontId="66" fillId="0" borderId="0" xfId="23" applyFont="1" applyFill="1" applyBorder="1" applyAlignment="1">
      <alignment horizontal="left" vertical="center" wrapText="1"/>
      <protection/>
    </xf>
    <xf numFmtId="0" fontId="66" fillId="0" borderId="0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/>
      <protection/>
    </xf>
    <xf numFmtId="164" fontId="0" fillId="0" borderId="0" xfId="29" applyFont="1" applyAlignment="1">
      <alignment/>
    </xf>
    <xf numFmtId="164" fontId="101" fillId="0" borderId="0" xfId="27" applyFont="1" applyBorder="1" applyAlignment="1">
      <alignment/>
    </xf>
    <xf numFmtId="0" fontId="101" fillId="0" borderId="0" xfId="23" applyFont="1">
      <alignment/>
      <protection/>
    </xf>
    <xf numFmtId="0" fontId="72" fillId="0" borderId="72" xfId="23" applyFont="1" applyBorder="1" applyAlignment="1">
      <alignment horizontal="center" vertical="center" wrapText="1"/>
      <protection/>
    </xf>
    <xf numFmtId="0" fontId="72" fillId="0" borderId="103" xfId="23" applyFont="1" applyBorder="1" applyAlignment="1">
      <alignment horizontal="center" vertical="center" wrapText="1"/>
      <protection/>
    </xf>
    <xf numFmtId="0" fontId="72" fillId="0" borderId="74" xfId="23" applyFont="1" applyBorder="1" applyAlignment="1">
      <alignment horizontal="center" vertical="center" wrapText="1"/>
      <protection/>
    </xf>
    <xf numFmtId="0" fontId="92" fillId="0" borderId="83" xfId="23" applyFont="1" applyBorder="1" applyAlignment="1">
      <alignment horizontal="center" vertical="center" wrapText="1"/>
      <protection/>
    </xf>
    <xf numFmtId="0" fontId="72" fillId="0" borderId="6" xfId="23" applyFont="1" applyBorder="1" applyAlignment="1">
      <alignment horizontal="center" vertical="center" wrapText="1"/>
      <protection/>
    </xf>
    <xf numFmtId="0" fontId="72" fillId="0" borderId="8" xfId="23" applyFont="1" applyBorder="1" applyAlignment="1">
      <alignment horizontal="center" vertical="center" wrapText="1"/>
      <protection/>
    </xf>
    <xf numFmtId="0" fontId="72" fillId="0" borderId="54" xfId="23" applyFont="1" applyBorder="1" applyAlignment="1">
      <alignment horizontal="center" vertical="center" wrapText="1"/>
      <protection/>
    </xf>
    <xf numFmtId="0" fontId="263" fillId="0" borderId="6" xfId="23" applyFont="1" applyBorder="1" applyAlignment="1">
      <alignment horizontal="left" vertical="center" wrapText="1"/>
      <protection/>
    </xf>
    <xf numFmtId="0" fontId="263" fillId="0" borderId="2" xfId="23" applyFont="1" applyBorder="1" applyAlignment="1">
      <alignment horizontal="center" vertical="center" wrapText="1"/>
      <protection/>
    </xf>
    <xf numFmtId="4" fontId="263" fillId="0" borderId="54" xfId="23" applyNumberFormat="1" applyFont="1" applyBorder="1" applyAlignment="1">
      <alignment horizontal="center" vertical="center" wrapText="1"/>
      <protection/>
    </xf>
    <xf numFmtId="0" fontId="263" fillId="0" borderId="6" xfId="23" applyFont="1" applyBorder="1" applyAlignment="1">
      <alignment horizontal="center" vertical="center" wrapText="1"/>
      <protection/>
    </xf>
    <xf numFmtId="0" fontId="263" fillId="0" borderId="51" xfId="23" applyFont="1" applyBorder="1" applyAlignment="1">
      <alignment horizontal="center" vertical="center" wrapText="1"/>
      <protection/>
    </xf>
    <xf numFmtId="4" fontId="263" fillId="0" borderId="84" xfId="23" applyNumberFormat="1" applyFont="1" applyBorder="1" applyAlignment="1">
      <alignment horizontal="center" vertical="center" wrapText="1"/>
      <protection/>
    </xf>
    <xf numFmtId="0" fontId="263" fillId="0" borderId="2" xfId="0" applyFont="1" applyBorder="1" applyAlignment="1">
      <alignment horizontal="center"/>
    </xf>
    <xf numFmtId="4" fontId="263" fillId="0" borderId="2" xfId="0" applyNumberFormat="1" applyFont="1" applyBorder="1" applyAlignment="1">
      <alignment horizontal="center"/>
    </xf>
    <xf numFmtId="4" fontId="263" fillId="0" borderId="2" xfId="0" applyNumberFormat="1" applyFont="1" applyBorder="1" applyAlignment="1">
      <alignment/>
    </xf>
    <xf numFmtId="0" fontId="263" fillId="0" borderId="2" xfId="23" applyFont="1" applyFill="1" applyBorder="1" applyAlignment="1">
      <alignment horizontal="center" vertical="center" wrapText="1"/>
      <protection/>
    </xf>
    <xf numFmtId="3" fontId="263" fillId="0" borderId="2" xfId="23" applyNumberFormat="1" applyFont="1" applyFill="1" applyBorder="1" applyAlignment="1">
      <alignment horizontal="center" vertical="center" wrapText="1"/>
      <protection/>
    </xf>
    <xf numFmtId="4" fontId="263" fillId="0" borderId="2" xfId="23" applyNumberFormat="1" applyFont="1" applyFill="1" applyBorder="1" applyAlignment="1">
      <alignment horizontal="center" vertical="center" wrapText="1"/>
      <protection/>
    </xf>
    <xf numFmtId="0" fontId="263" fillId="0" borderId="2" xfId="23" applyFont="1" applyFill="1" applyBorder="1" applyAlignment="1">
      <alignment vertical="center" wrapText="1"/>
      <protection/>
    </xf>
    <xf numFmtId="0" fontId="263" fillId="0" borderId="9" xfId="23" applyFont="1" applyFill="1" applyBorder="1" applyAlignment="1">
      <alignment vertical="center" wrapText="1"/>
      <protection/>
    </xf>
    <xf numFmtId="0" fontId="263" fillId="0" borderId="9" xfId="23" applyFont="1" applyFill="1" applyBorder="1" applyAlignment="1">
      <alignment horizontal="center" vertical="center" wrapText="1"/>
      <protection/>
    </xf>
    <xf numFmtId="4" fontId="263" fillId="0" borderId="60" xfId="23" applyNumberFormat="1" applyFont="1" applyFill="1" applyBorder="1" applyAlignment="1">
      <alignment horizontal="center" vertical="center" wrapText="1"/>
      <protection/>
    </xf>
    <xf numFmtId="0" fontId="263" fillId="0" borderId="7" xfId="23" applyFont="1" applyFill="1" applyBorder="1" applyAlignment="1">
      <alignment horizontal="center" vertical="center" wrapText="1"/>
      <protection/>
    </xf>
    <xf numFmtId="4" fontId="263" fillId="0" borderId="7" xfId="23" applyNumberFormat="1" applyFont="1" applyFill="1" applyBorder="1" applyAlignment="1">
      <alignment horizontal="center" vertical="center" wrapText="1"/>
      <protection/>
    </xf>
    <xf numFmtId="0" fontId="263" fillId="0" borderId="7" xfId="23" applyFont="1" applyFill="1" applyBorder="1" applyAlignment="1">
      <alignment horizontal="left" vertical="center" wrapText="1"/>
      <protection/>
    </xf>
    <xf numFmtId="0" fontId="263" fillId="0" borderId="53" xfId="23" applyFont="1" applyFill="1" applyBorder="1" applyAlignment="1">
      <alignment horizontal="left" vertical="center" wrapText="1"/>
      <protection/>
    </xf>
    <xf numFmtId="0" fontId="263" fillId="0" borderId="53" xfId="23" applyFont="1" applyFill="1" applyBorder="1" applyAlignment="1">
      <alignment horizontal="center" vertical="center" wrapText="1"/>
      <protection/>
    </xf>
    <xf numFmtId="4" fontId="263" fillId="0" borderId="98" xfId="23" applyNumberFormat="1" applyFont="1" applyFill="1" applyBorder="1" applyAlignment="1">
      <alignment vertical="center" wrapText="1"/>
      <protection/>
    </xf>
    <xf numFmtId="0" fontId="263" fillId="0" borderId="7" xfId="23" applyFont="1" applyFill="1" applyBorder="1" applyAlignment="1">
      <alignment horizontal="center" vertical="center"/>
      <protection/>
    </xf>
    <xf numFmtId="0" fontId="263" fillId="0" borderId="7" xfId="23" applyFont="1" applyFill="1" applyBorder="1" applyAlignment="1">
      <alignment horizontal="left" vertical="center"/>
      <protection/>
    </xf>
    <xf numFmtId="0" fontId="263" fillId="0" borderId="53" xfId="23" applyFont="1" applyFill="1" applyBorder="1" applyAlignment="1">
      <alignment horizontal="left" vertical="center"/>
      <protection/>
    </xf>
    <xf numFmtId="0" fontId="264" fillId="0" borderId="2" xfId="23" applyFont="1" applyFill="1" applyBorder="1" applyAlignment="1">
      <alignment horizontal="center" vertical="center" wrapText="1"/>
      <protection/>
    </xf>
    <xf numFmtId="4" fontId="264" fillId="0" borderId="2" xfId="23" applyNumberFormat="1" applyFont="1" applyFill="1" applyBorder="1" applyAlignment="1">
      <alignment horizontal="center" vertical="center" wrapText="1"/>
      <protection/>
    </xf>
    <xf numFmtId="4" fontId="265" fillId="0" borderId="98" xfId="23" applyNumberFormat="1" applyFont="1" applyFill="1" applyBorder="1" applyAlignment="1">
      <alignment horizontal="center" vertical="center" wrapText="1"/>
      <protection/>
    </xf>
    <xf numFmtId="0" fontId="264" fillId="0" borderId="2" xfId="23" applyFont="1" applyFill="1" applyBorder="1" applyAlignment="1">
      <alignment vertical="center" wrapText="1"/>
      <protection/>
    </xf>
    <xf numFmtId="0" fontId="264" fillId="0" borderId="9" xfId="23" applyFont="1" applyFill="1" applyBorder="1" applyAlignment="1">
      <alignment vertical="center" wrapText="1"/>
      <protection/>
    </xf>
    <xf numFmtId="4" fontId="263" fillId="0" borderId="60" xfId="23" applyNumberFormat="1" applyFont="1" applyFill="1" applyBorder="1" applyAlignment="1">
      <alignment vertical="center" wrapText="1"/>
      <protection/>
    </xf>
    <xf numFmtId="4" fontId="263" fillId="0" borderId="98" xfId="23" applyNumberFormat="1" applyFont="1" applyFill="1" applyBorder="1" applyAlignment="1">
      <alignment horizontal="center" vertical="center" wrapText="1"/>
      <protection/>
    </xf>
    <xf numFmtId="0" fontId="217" fillId="0" borderId="75" xfId="23" applyFont="1" applyFill="1" applyBorder="1" applyAlignment="1">
      <alignment vertical="center" wrapText="1"/>
      <protection/>
    </xf>
    <xf numFmtId="0" fontId="217" fillId="0" borderId="2" xfId="0" applyFont="1" applyBorder="1"/>
    <xf numFmtId="0" fontId="217" fillId="0" borderId="2" xfId="0" applyFont="1" applyBorder="1" applyAlignment="1">
      <alignment horizontal="center"/>
    </xf>
    <xf numFmtId="4" fontId="217" fillId="0" borderId="2" xfId="0" applyNumberFormat="1" applyFont="1" applyBorder="1" applyAlignment="1">
      <alignment horizontal="center"/>
    </xf>
    <xf numFmtId="0" fontId="217" fillId="0" borderId="6" xfId="23" applyFont="1" applyBorder="1" applyAlignment="1">
      <alignment horizontal="center" vertical="center" wrapText="1"/>
      <protection/>
    </xf>
    <xf numFmtId="4" fontId="217" fillId="0" borderId="2" xfId="0" applyNumberFormat="1" applyFont="1" applyBorder="1" applyAlignment="1">
      <alignment/>
    </xf>
    <xf numFmtId="0" fontId="217" fillId="0" borderId="2" xfId="23" applyFont="1" applyFill="1" applyBorder="1" applyAlignment="1">
      <alignment horizontal="center" vertical="center" wrapText="1"/>
      <protection/>
    </xf>
    <xf numFmtId="3" fontId="217" fillId="0" borderId="2" xfId="23" applyNumberFormat="1" applyFont="1" applyFill="1" applyBorder="1" applyAlignment="1">
      <alignment horizontal="center" vertical="center" wrapText="1"/>
      <protection/>
    </xf>
    <xf numFmtId="4" fontId="217" fillId="0" borderId="2" xfId="23" applyNumberFormat="1" applyFont="1" applyFill="1" applyBorder="1" applyAlignment="1">
      <alignment horizontal="center" vertical="center" wrapText="1"/>
      <protection/>
    </xf>
    <xf numFmtId="0" fontId="217" fillId="0" borderId="2" xfId="23" applyFont="1" applyFill="1" applyBorder="1" applyAlignment="1">
      <alignment vertical="center" wrapText="1"/>
      <protection/>
    </xf>
    <xf numFmtId="0" fontId="217" fillId="0" borderId="9" xfId="23" applyFont="1" applyFill="1" applyBorder="1" applyAlignment="1">
      <alignment vertical="center" wrapText="1"/>
      <protection/>
    </xf>
    <xf numFmtId="0" fontId="217" fillId="0" borderId="9" xfId="23" applyFont="1" applyFill="1" applyBorder="1" applyAlignment="1">
      <alignment horizontal="center" vertical="center" wrapText="1"/>
      <protection/>
    </xf>
    <xf numFmtId="4" fontId="217" fillId="0" borderId="60" xfId="23" applyNumberFormat="1" applyFont="1" applyFill="1" applyBorder="1" applyAlignment="1">
      <alignment horizontal="center" vertical="center" wrapText="1"/>
      <protection/>
    </xf>
    <xf numFmtId="0" fontId="217" fillId="0" borderId="33" xfId="23" applyFont="1" applyFill="1" applyBorder="1" applyAlignment="1">
      <alignment vertical="center" wrapText="1"/>
      <protection/>
    </xf>
    <xf numFmtId="0" fontId="217" fillId="0" borderId="7" xfId="23" applyFont="1" applyFill="1" applyBorder="1" applyAlignment="1">
      <alignment horizontal="center" vertical="center" wrapText="1"/>
      <protection/>
    </xf>
    <xf numFmtId="4" fontId="217" fillId="0" borderId="7" xfId="23" applyNumberFormat="1" applyFont="1" applyFill="1" applyBorder="1" applyAlignment="1">
      <alignment horizontal="center" vertical="center" wrapText="1"/>
      <protection/>
    </xf>
    <xf numFmtId="0" fontId="217" fillId="0" borderId="7" xfId="23" applyFont="1" applyFill="1" applyBorder="1" applyAlignment="1">
      <alignment horizontal="left" vertical="center" wrapText="1"/>
      <protection/>
    </xf>
    <xf numFmtId="0" fontId="217" fillId="0" borderId="53" xfId="23" applyFont="1" applyFill="1" applyBorder="1" applyAlignment="1">
      <alignment horizontal="left" vertical="center" wrapText="1"/>
      <protection/>
    </xf>
    <xf numFmtId="0" fontId="217" fillId="0" borderId="53" xfId="23" applyFont="1" applyFill="1" applyBorder="1" applyAlignment="1">
      <alignment horizontal="center" vertical="center" wrapText="1"/>
      <protection/>
    </xf>
    <xf numFmtId="4" fontId="217" fillId="0" borderId="98" xfId="23" applyNumberFormat="1" applyFont="1" applyFill="1" applyBorder="1" applyAlignment="1">
      <alignment horizontal="center" vertical="center" wrapText="1"/>
      <protection/>
    </xf>
    <xf numFmtId="0" fontId="217" fillId="0" borderId="7" xfId="23" applyFont="1" applyFill="1" applyBorder="1" applyAlignment="1">
      <alignment horizontal="center" vertical="center"/>
      <protection/>
    </xf>
    <xf numFmtId="4" fontId="217" fillId="0" borderId="98" xfId="23" applyNumberFormat="1" applyFont="1" applyFill="1" applyBorder="1" applyAlignment="1">
      <alignment vertical="center" wrapText="1"/>
      <protection/>
    </xf>
    <xf numFmtId="4" fontId="266" fillId="0" borderId="98" xfId="23" applyNumberFormat="1" applyFont="1" applyFill="1" applyBorder="1" applyAlignment="1">
      <alignment horizontal="center" vertical="center" wrapText="1"/>
      <protection/>
    </xf>
    <xf numFmtId="0" fontId="74" fillId="0" borderId="0" xfId="23" applyFont="1">
      <alignment/>
      <protection/>
    </xf>
    <xf numFmtId="0" fontId="67" fillId="0" borderId="6" xfId="23" applyFont="1" applyBorder="1" applyAlignment="1">
      <alignment horizontal="left" vertical="center" wrapText="1"/>
      <protection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0" fontId="5" fillId="0" borderId="2" xfId="23" applyFont="1" applyFill="1" applyBorder="1" applyAlignment="1">
      <alignment horizontal="center" vertical="center" wrapText="1"/>
      <protection/>
    </xf>
    <xf numFmtId="4" fontId="5" fillId="0" borderId="2" xfId="23" applyNumberFormat="1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vertical="center" wrapText="1"/>
      <protection/>
    </xf>
    <xf numFmtId="0" fontId="5" fillId="0" borderId="9" xfId="23" applyFont="1" applyFill="1" applyBorder="1" applyAlignment="1">
      <alignment vertical="center" wrapText="1"/>
      <protection/>
    </xf>
    <xf numFmtId="0" fontId="5" fillId="0" borderId="9" xfId="23" applyFont="1" applyFill="1" applyBorder="1" applyAlignment="1">
      <alignment horizontal="center" vertical="center" wrapText="1"/>
      <protection/>
    </xf>
    <xf numFmtId="4" fontId="5" fillId="0" borderId="60" xfId="23" applyNumberFormat="1" applyFont="1" applyFill="1" applyBorder="1" applyAlignment="1">
      <alignment vertical="center" wrapText="1"/>
      <protection/>
    </xf>
    <xf numFmtId="0" fontId="5" fillId="0" borderId="7" xfId="23" applyFont="1" applyFill="1" applyBorder="1" applyAlignment="1">
      <alignment horizontal="center" vertical="center" wrapText="1"/>
      <protection/>
    </xf>
    <xf numFmtId="4" fontId="5" fillId="0" borderId="7" xfId="23" applyNumberFormat="1" applyFont="1" applyFill="1" applyBorder="1" applyAlignment="1">
      <alignment horizontal="center" vertical="center" wrapText="1"/>
      <protection/>
    </xf>
    <xf numFmtId="0" fontId="5" fillId="0" borderId="7" xfId="23" applyFont="1" applyFill="1" applyBorder="1" applyAlignment="1">
      <alignment horizontal="left" vertical="center" wrapText="1"/>
      <protection/>
    </xf>
    <xf numFmtId="0" fontId="5" fillId="0" borderId="53" xfId="23" applyFont="1" applyFill="1" applyBorder="1" applyAlignment="1">
      <alignment horizontal="left" vertical="center" wrapText="1"/>
      <protection/>
    </xf>
    <xf numFmtId="0" fontId="5" fillId="0" borderId="53" xfId="23" applyFont="1" applyFill="1" applyBorder="1" applyAlignment="1">
      <alignment horizontal="center" vertical="center" wrapText="1"/>
      <protection/>
    </xf>
    <xf numFmtId="4" fontId="5" fillId="0" borderId="98" xfId="23" applyNumberFormat="1" applyFont="1" applyFill="1" applyBorder="1" applyAlignment="1">
      <alignment vertical="center" wrapText="1"/>
      <protection/>
    </xf>
    <xf numFmtId="0" fontId="5" fillId="0" borderId="7" xfId="23" applyFont="1" applyFill="1" applyBorder="1" applyAlignment="1">
      <alignment horizontal="center" vertical="center"/>
      <protection/>
    </xf>
    <xf numFmtId="0" fontId="5" fillId="0" borderId="7" xfId="23" applyFont="1" applyFill="1" applyBorder="1" applyAlignment="1">
      <alignment horizontal="left" vertical="center"/>
      <protection/>
    </xf>
    <xf numFmtId="0" fontId="5" fillId="0" borderId="53" xfId="23" applyFont="1" applyFill="1" applyBorder="1" applyAlignment="1">
      <alignment horizontal="left" vertical="center"/>
      <protection/>
    </xf>
    <xf numFmtId="0" fontId="267" fillId="0" borderId="2" xfId="23" applyFont="1" applyFill="1" applyBorder="1" applyAlignment="1">
      <alignment horizontal="center" vertical="center" wrapText="1"/>
      <protection/>
    </xf>
    <xf numFmtId="4" fontId="267" fillId="0" borderId="2" xfId="23" applyNumberFormat="1" applyFont="1" applyFill="1" applyBorder="1" applyAlignment="1">
      <alignment horizontal="center" vertical="center" wrapText="1"/>
      <protection/>
    </xf>
    <xf numFmtId="0" fontId="267" fillId="0" borderId="2" xfId="23" applyFont="1" applyFill="1" applyBorder="1" applyAlignment="1">
      <alignment vertical="center" wrapText="1"/>
      <protection/>
    </xf>
    <xf numFmtId="0" fontId="267" fillId="0" borderId="9" xfId="23" applyFont="1" applyFill="1" applyBorder="1" applyAlignment="1">
      <alignment vertical="center" wrapText="1"/>
      <protection/>
    </xf>
    <xf numFmtId="4" fontId="5" fillId="0" borderId="16" xfId="23" applyNumberFormat="1" applyFont="1" applyBorder="1">
      <alignment/>
      <protection/>
    </xf>
    <xf numFmtId="4" fontId="5" fillId="0" borderId="60" xfId="23" applyNumberFormat="1" applyFont="1" applyFill="1" applyBorder="1" applyAlignment="1">
      <alignment/>
      <protection/>
    </xf>
    <xf numFmtId="4" fontId="5" fillId="0" borderId="16" xfId="23" applyNumberFormat="1" applyFont="1" applyBorder="1" applyAlignment="1">
      <alignment vertical="center" wrapText="1"/>
      <protection/>
    </xf>
    <xf numFmtId="4" fontId="5" fillId="0" borderId="16" xfId="23" applyNumberFormat="1" applyFont="1" applyBorder="1" applyAlignment="1">
      <alignment wrapText="1"/>
      <protection/>
    </xf>
    <xf numFmtId="0" fontId="267" fillId="0" borderId="9" xfId="23" applyFont="1" applyFill="1" applyBorder="1" applyAlignment="1">
      <alignment horizontal="center" vertical="center" wrapText="1"/>
      <protection/>
    </xf>
    <xf numFmtId="0" fontId="5" fillId="0" borderId="2" xfId="23" applyFont="1" applyBorder="1" applyAlignment="1">
      <alignment horizontal="center" vertical="center" wrapText="1"/>
      <protection/>
    </xf>
    <xf numFmtId="0" fontId="5" fillId="0" borderId="2" xfId="23" applyFont="1" applyBorder="1">
      <alignment/>
      <protection/>
    </xf>
    <xf numFmtId="0" fontId="5" fillId="0" borderId="9" xfId="23" applyFont="1" applyBorder="1">
      <alignment/>
      <protection/>
    </xf>
    <xf numFmtId="0" fontId="5" fillId="0" borderId="9" xfId="23" applyFont="1" applyBorder="1" applyAlignment="1">
      <alignment horizontal="center"/>
      <protection/>
    </xf>
    <xf numFmtId="4" fontId="5" fillId="0" borderId="60" xfId="23" applyNumberFormat="1" applyFont="1" applyBorder="1" applyAlignment="1">
      <alignment/>
      <protection/>
    </xf>
    <xf numFmtId="0" fontId="5" fillId="11" borderId="2" xfId="23" applyFont="1" applyFill="1" applyBorder="1" applyAlignment="1">
      <alignment vertical="center" wrapText="1"/>
      <protection/>
    </xf>
    <xf numFmtId="0" fontId="5" fillId="11" borderId="9" xfId="23" applyFont="1" applyFill="1" applyBorder="1" applyAlignment="1">
      <alignment vertical="center" wrapText="1"/>
      <protection/>
    </xf>
    <xf numFmtId="0" fontId="5" fillId="11" borderId="9" xfId="23" applyFont="1" applyFill="1" applyBorder="1" applyAlignment="1">
      <alignment horizontal="center" vertical="center" wrapText="1"/>
      <protection/>
    </xf>
    <xf numFmtId="4" fontId="5" fillId="11" borderId="60" xfId="23" applyNumberFormat="1" applyFont="1" applyFill="1" applyBorder="1" applyAlignment="1">
      <alignment vertical="center" wrapText="1"/>
      <protection/>
    </xf>
    <xf numFmtId="0" fontId="5" fillId="11" borderId="7" xfId="23" applyFont="1" applyFill="1" applyBorder="1" applyAlignment="1">
      <alignment vertical="center" wrapText="1"/>
      <protection/>
    </xf>
    <xf numFmtId="0" fontId="5" fillId="11" borderId="53" xfId="23" applyFont="1" applyFill="1" applyBorder="1" applyAlignment="1">
      <alignment vertical="center" wrapText="1"/>
      <protection/>
    </xf>
    <xf numFmtId="0" fontId="5" fillId="11" borderId="53" xfId="23" applyFont="1" applyFill="1" applyBorder="1" applyAlignment="1">
      <alignment horizontal="center" vertical="center" wrapText="1"/>
      <protection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0" fontId="5" fillId="0" borderId="7" xfId="23" applyFont="1" applyBorder="1" applyAlignment="1">
      <alignment horizontal="center" vertical="center" wrapText="1"/>
      <protection/>
    </xf>
    <xf numFmtId="4" fontId="5" fillId="11" borderId="98" xfId="23" applyNumberFormat="1" applyFont="1" applyFill="1" applyBorder="1" applyAlignment="1">
      <alignment vertical="center" wrapText="1"/>
      <protection/>
    </xf>
    <xf numFmtId="4" fontId="5" fillId="0" borderId="98" xfId="23" applyNumberFormat="1" applyFont="1" applyFill="1" applyBorder="1" applyAlignment="1">
      <alignment horizontal="right" vertical="center" wrapText="1"/>
      <protection/>
    </xf>
    <xf numFmtId="0" fontId="89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>
      <alignment/>
      <protection/>
    </xf>
    <xf numFmtId="164" fontId="5" fillId="0" borderId="0" xfId="29" applyFont="1"/>
    <xf numFmtId="0" fontId="5" fillId="0" borderId="0" xfId="23" applyFont="1" applyAlignment="1">
      <alignment horizontal="center" wrapText="1"/>
      <protection/>
    </xf>
    <xf numFmtId="4" fontId="5" fillId="0" borderId="0" xfId="23" applyNumberFormat="1" applyFont="1">
      <alignment/>
      <protection/>
    </xf>
    <xf numFmtId="4" fontId="5" fillId="0" borderId="0" xfId="0" applyNumberFormat="1" applyFont="1" applyBorder="1" applyAlignment="1">
      <alignment horizontal="center"/>
    </xf>
    <xf numFmtId="0" fontId="5" fillId="0" borderId="0" xfId="23" applyFont="1" applyFill="1" applyBorder="1" applyAlignment="1">
      <alignment horizontal="left" vertical="center" wrapText="1"/>
      <protection/>
    </xf>
    <xf numFmtId="0" fontId="5" fillId="0" borderId="0" xfId="23" applyFont="1" applyFill="1" applyBorder="1" applyAlignment="1">
      <alignment horizontal="center" vertical="center" wrapText="1"/>
      <protection/>
    </xf>
    <xf numFmtId="0" fontId="5" fillId="0" borderId="0" xfId="23" applyFont="1" applyBorder="1" applyAlignment="1">
      <alignment vertical="center" wrapText="1"/>
      <protection/>
    </xf>
    <xf numFmtId="4" fontId="5" fillId="0" borderId="60" xfId="23" applyNumberFormat="1" applyFont="1" applyFill="1" applyBorder="1" applyAlignment="1">
      <alignment horizontal="right" vertical="center" wrapText="1"/>
      <protection/>
    </xf>
    <xf numFmtId="0" fontId="5" fillId="0" borderId="7" xfId="23" applyFont="1" applyFill="1" applyBorder="1" applyAlignment="1">
      <alignment vertical="center" wrapText="1"/>
      <protection/>
    </xf>
    <xf numFmtId="0" fontId="5" fillId="0" borderId="53" xfId="23" applyFont="1" applyFill="1" applyBorder="1" applyAlignment="1">
      <alignment vertical="center" wrapText="1"/>
      <protection/>
    </xf>
    <xf numFmtId="4" fontId="5" fillId="0" borderId="60" xfId="23" applyNumberFormat="1" applyFont="1" applyFill="1" applyBorder="1" applyAlignment="1">
      <alignment horizontal="right"/>
      <protection/>
    </xf>
    <xf numFmtId="0" fontId="5" fillId="0" borderId="2" xfId="0" applyFont="1" applyBorder="1" applyAlignment="1">
      <alignment horizontal="left" wrapText="1"/>
    </xf>
    <xf numFmtId="4" fontId="5" fillId="11" borderId="60" xfId="23" applyNumberFormat="1" applyFont="1" applyFill="1" applyBorder="1" applyAlignment="1">
      <alignment horizontal="right" vertical="center" wrapText="1"/>
      <protection/>
    </xf>
    <xf numFmtId="4" fontId="5" fillId="11" borderId="98" xfId="23" applyNumberFormat="1" applyFont="1" applyFill="1" applyBorder="1" applyAlignment="1">
      <alignment horizontal="right" vertical="center" wrapText="1"/>
      <protection/>
    </xf>
    <xf numFmtId="0" fontId="66" fillId="0" borderId="16" xfId="23" applyFont="1" applyFill="1" applyBorder="1" applyAlignment="1">
      <alignment vertical="center" wrapText="1"/>
      <protection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/>
    </xf>
    <xf numFmtId="0" fontId="5" fillId="0" borderId="8" xfId="23" applyFont="1" applyFill="1" applyBorder="1" applyAlignment="1">
      <alignment horizontal="center" vertical="center" wrapText="1"/>
      <protection/>
    </xf>
    <xf numFmtId="4" fontId="5" fillId="0" borderId="8" xfId="23" applyNumberFormat="1" applyFont="1" applyFill="1" applyBorder="1" applyAlignment="1">
      <alignment horizontal="center" vertical="center" wrapText="1"/>
      <protection/>
    </xf>
    <xf numFmtId="0" fontId="5" fillId="0" borderId="8" xfId="23" applyFont="1" applyFill="1" applyBorder="1" applyAlignment="1">
      <alignment horizontal="left" vertical="center" wrapText="1"/>
      <protection/>
    </xf>
    <xf numFmtId="0" fontId="5" fillId="0" borderId="56" xfId="23" applyFont="1" applyFill="1" applyBorder="1" applyAlignment="1">
      <alignment horizontal="left" vertical="center" wrapText="1"/>
      <protection/>
    </xf>
    <xf numFmtId="0" fontId="5" fillId="0" borderId="56" xfId="23" applyFont="1" applyFill="1" applyBorder="1" applyAlignment="1">
      <alignment horizontal="center" vertical="center" wrapText="1"/>
      <protection/>
    </xf>
    <xf numFmtId="4" fontId="5" fillId="0" borderId="82" xfId="23" applyNumberFormat="1" applyFont="1" applyFill="1" applyBorder="1" applyAlignment="1">
      <alignment horizontal="right" vertical="center" wrapText="1"/>
      <protection/>
    </xf>
    <xf numFmtId="0" fontId="5" fillId="0" borderId="2" xfId="23" applyFont="1" applyFill="1" applyBorder="1" applyAlignment="1">
      <alignment horizontal="center" vertical="center"/>
      <protection/>
    </xf>
    <xf numFmtId="0" fontId="5" fillId="0" borderId="2" xfId="23" applyFont="1" applyFill="1" applyBorder="1" applyAlignment="1">
      <alignment horizontal="left" vertical="center"/>
      <protection/>
    </xf>
    <xf numFmtId="0" fontId="5" fillId="0" borderId="9" xfId="23" applyFont="1" applyFill="1" applyBorder="1" applyAlignment="1">
      <alignment horizontal="left" vertical="center"/>
      <protection/>
    </xf>
    <xf numFmtId="4" fontId="5" fillId="0" borderId="60" xfId="23" applyNumberFormat="1" applyFont="1" applyBorder="1" applyAlignment="1">
      <alignment horizontal="right"/>
      <protection/>
    </xf>
    <xf numFmtId="0" fontId="68" fillId="0" borderId="2" xfId="0" applyFont="1" applyBorder="1"/>
    <xf numFmtId="4" fontId="34" fillId="11" borderId="60" xfId="23" applyNumberFormat="1" applyFont="1" applyFill="1" applyBorder="1" applyAlignment="1">
      <alignment horizontal="right" vertical="center" wrapText="1"/>
      <protection/>
    </xf>
    <xf numFmtId="0" fontId="217" fillId="0" borderId="0" xfId="23" applyFont="1" applyAlignment="1">
      <alignment vertical="center"/>
      <protection/>
    </xf>
    <xf numFmtId="0" fontId="217" fillId="0" borderId="0" xfId="23" applyFont="1">
      <alignment/>
      <protection/>
    </xf>
    <xf numFmtId="164" fontId="217" fillId="0" borderId="0" xfId="29" applyFont="1"/>
    <xf numFmtId="0" fontId="217" fillId="0" borderId="0" xfId="23" applyFont="1" applyAlignment="1">
      <alignment/>
      <protection/>
    </xf>
    <xf numFmtId="0" fontId="217" fillId="0" borderId="0" xfId="23" applyFont="1" applyAlignment="1">
      <alignment horizontal="center" wrapText="1"/>
      <protection/>
    </xf>
    <xf numFmtId="0" fontId="266" fillId="0" borderId="0" xfId="23" applyFont="1" applyAlignment="1">
      <alignment vertical="center"/>
      <protection/>
    </xf>
    <xf numFmtId="0" fontId="217" fillId="0" borderId="0" xfId="23" applyFont="1" applyAlignment="1">
      <alignment horizontal="center" vertical="center" wrapText="1"/>
      <protection/>
    </xf>
    <xf numFmtId="0" fontId="217" fillId="0" borderId="0" xfId="0" applyFont="1"/>
    <xf numFmtId="0" fontId="268" fillId="0" borderId="0" xfId="23" applyFont="1" applyAlignment="1">
      <alignment horizontal="center" vertical="center"/>
      <protection/>
    </xf>
    <xf numFmtId="0" fontId="79" fillId="0" borderId="0" xfId="23" applyFont="1" applyAlignment="1">
      <alignment horizontal="center" vertical="center"/>
      <protection/>
    </xf>
    <xf numFmtId="0" fontId="191" fillId="0" borderId="0" xfId="23" applyFont="1" applyAlignment="1">
      <alignment horizontal="center" vertical="center"/>
      <protection/>
    </xf>
    <xf numFmtId="0" fontId="191" fillId="0" borderId="0" xfId="23" applyFont="1" applyAlignment="1">
      <alignment horizontal="center" vertical="center"/>
      <protection/>
    </xf>
    <xf numFmtId="0" fontId="261" fillId="0" borderId="0" xfId="23" applyFont="1" applyBorder="1" applyAlignment="1">
      <alignment horizontal="center" vertical="center"/>
      <protection/>
    </xf>
    <xf numFmtId="0" fontId="0" fillId="0" borderId="4" xfId="0" applyBorder="1"/>
    <xf numFmtId="0" fontId="266" fillId="0" borderId="6" xfId="23" applyFont="1" applyBorder="1" applyAlignment="1">
      <alignment horizontal="left" vertical="center" wrapText="1"/>
      <protection/>
    </xf>
    <xf numFmtId="0" fontId="217" fillId="0" borderId="2" xfId="23" applyFont="1" applyBorder="1" applyAlignment="1">
      <alignment horizontal="center" vertical="center" wrapText="1"/>
      <protection/>
    </xf>
    <xf numFmtId="4" fontId="217" fillId="0" borderId="54" xfId="23" applyNumberFormat="1" applyFont="1" applyBorder="1" applyAlignment="1">
      <alignment horizontal="center" vertical="center" wrapText="1"/>
      <protection/>
    </xf>
    <xf numFmtId="0" fontId="217" fillId="0" borderId="51" xfId="23" applyFont="1" applyBorder="1" applyAlignment="1">
      <alignment horizontal="center" vertical="center" wrapText="1"/>
      <protection/>
    </xf>
    <xf numFmtId="4" fontId="217" fillId="0" borderId="84" xfId="23" applyNumberFormat="1" applyFont="1" applyBorder="1" applyAlignment="1">
      <alignment horizontal="center" vertical="center" wrapText="1"/>
      <protection/>
    </xf>
    <xf numFmtId="0" fontId="217" fillId="0" borderId="7" xfId="23" applyFont="1" applyFill="1" applyBorder="1" applyAlignment="1">
      <alignment horizontal="left" vertical="center"/>
      <protection/>
    </xf>
    <xf numFmtId="0" fontId="217" fillId="0" borderId="53" xfId="23" applyFont="1" applyFill="1" applyBorder="1" applyAlignment="1">
      <alignment horizontal="left" vertical="center"/>
      <protection/>
    </xf>
    <xf numFmtId="0" fontId="269" fillId="0" borderId="2" xfId="23" applyFont="1" applyFill="1" applyBorder="1" applyAlignment="1">
      <alignment horizontal="center" vertical="center" wrapText="1"/>
      <protection/>
    </xf>
    <xf numFmtId="0" fontId="269" fillId="0" borderId="2" xfId="23" applyFont="1" applyFill="1" applyBorder="1" applyAlignment="1">
      <alignment vertical="center" wrapText="1"/>
      <protection/>
    </xf>
    <xf numFmtId="0" fontId="269" fillId="0" borderId="9" xfId="23" applyFont="1" applyFill="1" applyBorder="1" applyAlignment="1">
      <alignment vertical="center" wrapText="1"/>
      <protection/>
    </xf>
    <xf numFmtId="0" fontId="217" fillId="0" borderId="2" xfId="23" applyFont="1" applyFill="1" applyBorder="1">
      <alignment/>
      <protection/>
    </xf>
    <xf numFmtId="0" fontId="217" fillId="0" borderId="9" xfId="23" applyFont="1" applyFill="1" applyBorder="1">
      <alignment/>
      <protection/>
    </xf>
    <xf numFmtId="0" fontId="217" fillId="0" borderId="9" xfId="23" applyFont="1" applyFill="1" applyBorder="1" applyAlignment="1">
      <alignment horizontal="center"/>
      <protection/>
    </xf>
    <xf numFmtId="4" fontId="217" fillId="0" borderId="60" xfId="23" applyNumberFormat="1" applyFont="1" applyFill="1" applyBorder="1" applyAlignment="1">
      <alignment horizontal="center"/>
      <protection/>
    </xf>
    <xf numFmtId="0" fontId="66" fillId="0" borderId="2" xfId="0" applyFont="1" applyBorder="1"/>
    <xf numFmtId="0" fontId="217" fillId="0" borderId="7" xfId="23" applyFont="1" applyFill="1" applyBorder="1" applyAlignment="1">
      <alignment vertical="center" wrapText="1"/>
      <protection/>
    </xf>
    <xf numFmtId="0" fontId="217" fillId="0" borderId="53" xfId="23" applyFont="1" applyFill="1" applyBorder="1" applyAlignment="1">
      <alignment vertical="center" wrapText="1"/>
      <protection/>
    </xf>
    <xf numFmtId="4" fontId="262" fillId="0" borderId="98" xfId="23" applyNumberFormat="1" applyFont="1" applyFill="1" applyBorder="1" applyAlignment="1">
      <alignment horizontal="center" vertical="center" wrapText="1"/>
      <protection/>
    </xf>
    <xf numFmtId="0" fontId="262" fillId="0" borderId="6" xfId="23" applyFont="1" applyBorder="1" applyAlignment="1">
      <alignment horizontal="left" vertical="center" wrapText="1"/>
      <protection/>
    </xf>
    <xf numFmtId="0" fontId="3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217" fillId="0" borderId="2" xfId="0" applyFont="1" applyBorder="1" applyAlignment="1">
      <alignment horizontal="center" vertical="center" wrapText="1"/>
    </xf>
    <xf numFmtId="4" fontId="217" fillId="0" borderId="2" xfId="0" applyNumberFormat="1" applyFont="1" applyBorder="1" applyAlignment="1">
      <alignment horizontal="center" vertical="center" wrapText="1"/>
    </xf>
    <xf numFmtId="0" fontId="0" fillId="0" borderId="4" xfId="23" applyFont="1" applyBorder="1">
      <alignment/>
      <protection/>
    </xf>
    <xf numFmtId="0" fontId="217" fillId="0" borderId="9" xfId="23" applyFont="1" applyFill="1" applyBorder="1" applyAlignment="1">
      <alignment horizontal="center" vertical="center"/>
      <protection/>
    </xf>
    <xf numFmtId="0" fontId="164" fillId="0" borderId="83" xfId="23" applyFont="1" applyBorder="1" applyAlignment="1">
      <alignment horizontal="right" vertical="center" wrapText="1"/>
      <protection/>
    </xf>
    <xf numFmtId="0" fontId="217" fillId="0" borderId="6" xfId="23" applyFont="1" applyBorder="1" applyAlignment="1">
      <alignment horizontal="left" vertical="center" wrapText="1"/>
      <protection/>
    </xf>
    <xf numFmtId="4" fontId="217" fillId="0" borderId="2" xfId="0" applyNumberFormat="1" applyFont="1" applyBorder="1" applyAlignment="1">
      <alignment horizontal="center" vertical="center"/>
    </xf>
    <xf numFmtId="0" fontId="217" fillId="0" borderId="2" xfId="23" applyFont="1" applyFill="1" applyBorder="1" applyAlignment="1">
      <alignment horizontal="left" vertical="center" wrapText="1"/>
      <protection/>
    </xf>
    <xf numFmtId="0" fontId="217" fillId="0" borderId="9" xfId="23" applyFont="1" applyFill="1" applyBorder="1" applyAlignment="1">
      <alignment horizontal="left" vertical="center" wrapText="1"/>
      <protection/>
    </xf>
    <xf numFmtId="0" fontId="217" fillId="0" borderId="6" xfId="0" applyFont="1" applyBorder="1" applyAlignment="1">
      <alignment horizontal="center" vertical="center" wrapText="1"/>
    </xf>
    <xf numFmtId="4" fontId="217" fillId="0" borderId="6" xfId="0" applyNumberFormat="1" applyFont="1" applyBorder="1" applyAlignment="1">
      <alignment horizontal="center" vertical="center" wrapText="1"/>
    </xf>
    <xf numFmtId="0" fontId="165" fillId="0" borderId="4" xfId="23" applyFont="1" applyBorder="1" applyAlignment="1">
      <alignment vertical="center"/>
      <protection/>
    </xf>
    <xf numFmtId="0" fontId="0" fillId="0" borderId="4" xfId="23" applyFont="1" applyBorder="1" applyAlignment="1">
      <alignment vertical="center"/>
      <protection/>
    </xf>
    <xf numFmtId="164" fontId="0" fillId="0" borderId="4" xfId="29" applyFont="1" applyBorder="1"/>
    <xf numFmtId="0" fontId="0" fillId="0" borderId="4" xfId="23" applyFont="1" applyBorder="1" applyAlignment="1">
      <alignment horizontal="center" wrapText="1"/>
      <protection/>
    </xf>
    <xf numFmtId="0" fontId="0" fillId="0" borderId="4" xfId="23" applyBorder="1">
      <alignment/>
      <protection/>
    </xf>
    <xf numFmtId="4" fontId="0" fillId="0" borderId="4" xfId="23" applyNumberFormat="1" applyBorder="1">
      <alignment/>
      <protection/>
    </xf>
    <xf numFmtId="0" fontId="0" fillId="0" borderId="12" xfId="23" applyFont="1" applyBorder="1">
      <alignment/>
      <protection/>
    </xf>
    <xf numFmtId="0" fontId="5" fillId="0" borderId="0" xfId="0" applyFont="1" applyBorder="1" applyAlignment="1">
      <alignment wrapText="1"/>
    </xf>
    <xf numFmtId="0" fontId="217" fillId="0" borderId="0" xfId="0" applyFont="1" applyBorder="1" applyAlignment="1">
      <alignment horizontal="center" vertical="center" wrapText="1"/>
    </xf>
    <xf numFmtId="4" fontId="217" fillId="0" borderId="0" xfId="0" applyNumberFormat="1" applyFont="1" applyBorder="1" applyAlignment="1">
      <alignment horizontal="center" vertical="center"/>
    </xf>
    <xf numFmtId="0" fontId="217" fillId="0" borderId="0" xfId="23" applyFont="1" applyBorder="1" applyAlignment="1">
      <alignment horizontal="center" vertical="center" wrapText="1"/>
      <protection/>
    </xf>
    <xf numFmtId="4" fontId="217" fillId="0" borderId="0" xfId="0" applyNumberFormat="1" applyFont="1" applyBorder="1" applyAlignment="1">
      <alignment/>
    </xf>
    <xf numFmtId="0" fontId="217" fillId="0" borderId="0" xfId="23" applyFont="1" applyFill="1" applyBorder="1" applyAlignment="1">
      <alignment horizontal="center" vertical="center" wrapText="1"/>
      <protection/>
    </xf>
    <xf numFmtId="4" fontId="217" fillId="0" borderId="0" xfId="23" applyNumberFormat="1" applyFont="1" applyFill="1" applyBorder="1" applyAlignment="1">
      <alignment horizontal="center" vertical="center" wrapText="1"/>
      <protection/>
    </xf>
    <xf numFmtId="0" fontId="217" fillId="0" borderId="0" xfId="23" applyFont="1" applyFill="1" applyBorder="1" applyAlignment="1">
      <alignment horizontal="center" vertical="center"/>
      <protection/>
    </xf>
    <xf numFmtId="0" fontId="217" fillId="0" borderId="0" xfId="23" applyFont="1" applyFill="1" applyBorder="1" applyAlignment="1">
      <alignment horizontal="left" vertical="center" wrapText="1"/>
      <protection/>
    </xf>
    <xf numFmtId="0" fontId="68" fillId="0" borderId="2" xfId="0" applyFont="1" applyBorder="1" applyAlignment="1">
      <alignment wrapText="1"/>
    </xf>
    <xf numFmtId="0" fontId="217" fillId="0" borderId="2" xfId="0" applyFont="1" applyBorder="1" applyAlignment="1">
      <alignment horizontal="center" wrapText="1"/>
    </xf>
    <xf numFmtId="4" fontId="217" fillId="0" borderId="2" xfId="0" applyNumberFormat="1" applyFont="1" applyBorder="1" applyAlignment="1">
      <alignment horizontal="center" wrapText="1"/>
    </xf>
    <xf numFmtId="0" fontId="72" fillId="0" borderId="8" xfId="23" applyFont="1" applyBorder="1" applyAlignment="1">
      <alignment horizontal="center" vertical="center" wrapText="1"/>
      <protection/>
    </xf>
    <xf numFmtId="0" fontId="72" fillId="0" borderId="7" xfId="23" applyFont="1" applyBorder="1" applyAlignment="1">
      <alignment horizontal="center" vertical="center" wrapText="1"/>
      <protection/>
    </xf>
    <xf numFmtId="0" fontId="73" fillId="0" borderId="6" xfId="23" applyFont="1" applyBorder="1" applyAlignment="1">
      <alignment horizontal="left" vertical="center" wrapText="1"/>
      <protection/>
    </xf>
    <xf numFmtId="0" fontId="72" fillId="0" borderId="8" xfId="23" applyFont="1" applyBorder="1" applyAlignment="1">
      <alignment horizontal="left" vertical="center" wrapText="1"/>
      <protection/>
    </xf>
    <xf numFmtId="0" fontId="73" fillId="0" borderId="7" xfId="23" applyFont="1" applyBorder="1" applyAlignment="1">
      <alignment horizontal="center" vertical="center" wrapText="1"/>
      <protection/>
    </xf>
    <xf numFmtId="4" fontId="73" fillId="0" borderId="54" xfId="23" applyNumberFormat="1" applyFont="1" applyBorder="1" applyAlignment="1">
      <alignment horizontal="center" vertical="center" wrapText="1"/>
      <protection/>
    </xf>
    <xf numFmtId="0" fontId="73" fillId="0" borderId="6" xfId="23" applyFont="1" applyBorder="1" applyAlignment="1">
      <alignment horizontal="center" vertical="center" wrapText="1"/>
      <protection/>
    </xf>
    <xf numFmtId="0" fontId="73" fillId="0" borderId="51" xfId="23" applyFont="1" applyBorder="1" applyAlignment="1">
      <alignment horizontal="center" vertical="center" wrapText="1"/>
      <protection/>
    </xf>
    <xf numFmtId="4" fontId="73" fillId="0" borderId="84" xfId="23" applyNumberFormat="1" applyFont="1" applyBorder="1" applyAlignment="1">
      <alignment horizontal="center" vertical="center" wrapText="1"/>
      <protection/>
    </xf>
    <xf numFmtId="0" fontId="73" fillId="0" borderId="8" xfId="23" applyFont="1" applyBorder="1" applyAlignment="1">
      <alignment horizontal="center" vertical="center" wrapText="1"/>
      <protection/>
    </xf>
    <xf numFmtId="4" fontId="73" fillId="0" borderId="57" xfId="23" applyNumberFormat="1" applyFont="1" applyBorder="1" applyAlignment="1">
      <alignment horizontal="center" vertical="center" wrapText="1"/>
      <protection/>
    </xf>
    <xf numFmtId="0" fontId="73" fillId="0" borderId="2" xfId="23" applyFont="1" applyBorder="1" applyAlignment="1">
      <alignment horizontal="center" vertical="center" wrapText="1"/>
      <protection/>
    </xf>
    <xf numFmtId="4" fontId="73" fillId="0" borderId="11" xfId="23" applyNumberFormat="1" applyFont="1" applyBorder="1" applyAlignment="1">
      <alignment horizontal="center" vertical="center" wrapText="1"/>
      <protection/>
    </xf>
    <xf numFmtId="4" fontId="67" fillId="0" borderId="84" xfId="23" applyNumberFormat="1" applyFont="1" applyBorder="1" applyAlignment="1">
      <alignment horizontal="center" vertical="center" wrapText="1"/>
      <protection/>
    </xf>
    <xf numFmtId="0" fontId="67" fillId="0" borderId="83" xfId="23" applyFont="1" applyBorder="1" applyAlignment="1">
      <alignment horizontal="right" vertical="center" wrapText="1"/>
      <protection/>
    </xf>
    <xf numFmtId="4" fontId="217" fillId="0" borderId="2" xfId="0" applyNumberFormat="1" applyFont="1" applyBorder="1" applyAlignment="1">
      <alignment vertical="center"/>
    </xf>
    <xf numFmtId="0" fontId="67" fillId="0" borderId="33" xfId="23" applyFont="1" applyFill="1" applyBorder="1" applyAlignment="1">
      <alignment vertical="center" wrapText="1"/>
      <protection/>
    </xf>
    <xf numFmtId="4" fontId="262" fillId="0" borderId="60" xfId="23" applyNumberFormat="1" applyFont="1" applyFill="1" applyBorder="1" applyAlignment="1">
      <alignment horizontal="center" vertical="center" wrapText="1"/>
      <protection/>
    </xf>
    <xf numFmtId="0" fontId="5" fillId="0" borderId="4" xfId="23" applyFont="1" applyBorder="1">
      <alignment/>
      <protection/>
    </xf>
    <xf numFmtId="4" fontId="266" fillId="0" borderId="60" xfId="23" applyNumberFormat="1" applyFont="1" applyFill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/>
    </xf>
    <xf numFmtId="0" fontId="0" fillId="0" borderId="2" xfId="23" applyFont="1" applyFill="1" applyBorder="1" applyAlignment="1">
      <alignment horizontal="center" vertical="center" wrapText="1"/>
      <protection/>
    </xf>
    <xf numFmtId="4" fontId="0" fillId="0" borderId="2" xfId="23" applyNumberFormat="1" applyFont="1" applyFill="1" applyBorder="1" applyAlignment="1">
      <alignment horizontal="center" vertical="center" wrapText="1"/>
      <protection/>
    </xf>
    <xf numFmtId="0" fontId="0" fillId="0" borderId="2" xfId="23" applyFont="1" applyFill="1" applyBorder="1" applyAlignment="1">
      <alignment vertical="center" wrapText="1"/>
      <protection/>
    </xf>
    <xf numFmtId="0" fontId="0" fillId="0" borderId="9" xfId="23" applyFont="1" applyFill="1" applyBorder="1" applyAlignment="1">
      <alignment vertical="center" wrapText="1"/>
      <protection/>
    </xf>
    <xf numFmtId="0" fontId="0" fillId="0" borderId="9" xfId="23" applyFont="1" applyFill="1" applyBorder="1" applyAlignment="1">
      <alignment horizontal="center" vertical="center" wrapText="1"/>
      <protection/>
    </xf>
    <xf numFmtId="4" fontId="0" fillId="0" borderId="60" xfId="23" applyNumberFormat="1" applyFont="1" applyFill="1" applyBorder="1" applyAlignment="1">
      <alignment vertical="center" wrapText="1"/>
      <protection/>
    </xf>
    <xf numFmtId="0" fontId="0" fillId="0" borderId="7" xfId="23" applyFont="1" applyFill="1" applyBorder="1" applyAlignment="1">
      <alignment horizontal="center" vertical="center" wrapText="1"/>
      <protection/>
    </xf>
    <xf numFmtId="4" fontId="0" fillId="0" borderId="7" xfId="23" applyNumberFormat="1" applyFont="1" applyFill="1" applyBorder="1" applyAlignment="1">
      <alignment horizontal="center" vertical="center" wrapText="1"/>
      <protection/>
    </xf>
    <xf numFmtId="0" fontId="0" fillId="0" borderId="7" xfId="23" applyFont="1" applyFill="1" applyBorder="1" applyAlignment="1">
      <alignment horizontal="left" vertical="center" wrapText="1"/>
      <protection/>
    </xf>
    <xf numFmtId="0" fontId="0" fillId="0" borderId="53" xfId="23" applyFont="1" applyFill="1" applyBorder="1" applyAlignment="1">
      <alignment horizontal="left" vertical="center" wrapText="1"/>
      <protection/>
    </xf>
    <xf numFmtId="0" fontId="0" fillId="0" borderId="53" xfId="23" applyFont="1" applyFill="1" applyBorder="1" applyAlignment="1">
      <alignment horizontal="center" vertical="center" wrapText="1"/>
      <protection/>
    </xf>
    <xf numFmtId="4" fontId="0" fillId="0" borderId="98" xfId="23" applyNumberFormat="1" applyFont="1" applyFill="1" applyBorder="1" applyAlignment="1">
      <alignment vertical="center" wrapText="1"/>
      <protection/>
    </xf>
    <xf numFmtId="0" fontId="0" fillId="0" borderId="7" xfId="23" applyFont="1" applyFill="1" applyBorder="1" applyAlignment="1">
      <alignment horizontal="center" vertical="center"/>
      <protection/>
    </xf>
    <xf numFmtId="0" fontId="0" fillId="0" borderId="7" xfId="23" applyFont="1" applyFill="1" applyBorder="1" applyAlignment="1">
      <alignment horizontal="left" vertical="center"/>
      <protection/>
    </xf>
    <xf numFmtId="0" fontId="0" fillId="0" borderId="53" xfId="23" applyFont="1" applyFill="1" applyBorder="1" applyAlignment="1">
      <alignment horizontal="left" vertical="center"/>
      <protection/>
    </xf>
    <xf numFmtId="0" fontId="270" fillId="0" borderId="2" xfId="23" applyFont="1" applyFill="1" applyBorder="1" applyAlignment="1">
      <alignment horizontal="center" vertical="center" wrapText="1"/>
      <protection/>
    </xf>
    <xf numFmtId="4" fontId="270" fillId="0" borderId="2" xfId="23" applyNumberFormat="1" applyFont="1" applyFill="1" applyBorder="1" applyAlignment="1">
      <alignment horizontal="center" vertical="center" wrapText="1"/>
      <protection/>
    </xf>
    <xf numFmtId="0" fontId="270" fillId="0" borderId="2" xfId="23" applyFont="1" applyFill="1" applyBorder="1" applyAlignment="1">
      <alignment vertical="center" wrapText="1"/>
      <protection/>
    </xf>
    <xf numFmtId="0" fontId="270" fillId="0" borderId="9" xfId="23" applyFont="1" applyFill="1" applyBorder="1" applyAlignment="1">
      <alignment vertical="center" wrapText="1"/>
      <protection/>
    </xf>
    <xf numFmtId="4" fontId="5" fillId="0" borderId="54" xfId="23" applyNumberFormat="1" applyFont="1" applyBorder="1">
      <alignment/>
      <protection/>
    </xf>
    <xf numFmtId="0" fontId="0" fillId="0" borderId="2" xfId="23" applyFont="1" applyFill="1" applyBorder="1">
      <alignment/>
      <protection/>
    </xf>
    <xf numFmtId="0" fontId="0" fillId="0" borderId="9" xfId="23" applyFont="1" applyFill="1" applyBorder="1">
      <alignment/>
      <protection/>
    </xf>
    <xf numFmtId="0" fontId="0" fillId="0" borderId="9" xfId="23" applyFont="1" applyFill="1" applyBorder="1" applyAlignment="1">
      <alignment horizontal="center"/>
      <protection/>
    </xf>
    <xf numFmtId="4" fontId="0" fillId="0" borderId="60" xfId="23" applyNumberFormat="1" applyFont="1" applyFill="1" applyBorder="1" applyAlignment="1">
      <alignment/>
      <protection/>
    </xf>
    <xf numFmtId="4" fontId="5" fillId="0" borderId="11" xfId="23" applyNumberFormat="1" applyFont="1" applyBorder="1" applyAlignment="1">
      <alignment vertical="center" wrapText="1"/>
      <protection/>
    </xf>
    <xf numFmtId="4" fontId="5" fillId="0" borderId="11" xfId="23" applyNumberFormat="1" applyFont="1" applyBorder="1" applyAlignment="1">
      <alignment wrapText="1"/>
      <protection/>
    </xf>
    <xf numFmtId="0" fontId="270" fillId="0" borderId="9" xfId="23" applyFont="1" applyFill="1" applyBorder="1" applyAlignment="1">
      <alignment horizontal="center" vertical="center" wrapText="1"/>
      <protection/>
    </xf>
    <xf numFmtId="0" fontId="0" fillId="0" borderId="2" xfId="23" applyFont="1" applyBorder="1" applyAlignment="1">
      <alignment horizontal="center" vertical="center" wrapText="1"/>
      <protection/>
    </xf>
    <xf numFmtId="0" fontId="0" fillId="0" borderId="2" xfId="23" applyFont="1" applyBorder="1">
      <alignment/>
      <protection/>
    </xf>
    <xf numFmtId="0" fontId="0" fillId="0" borderId="9" xfId="23" applyFont="1" applyBorder="1">
      <alignment/>
      <protection/>
    </xf>
    <xf numFmtId="0" fontId="0" fillId="0" borderId="9" xfId="23" applyFont="1" applyBorder="1" applyAlignment="1">
      <alignment horizontal="center"/>
      <protection/>
    </xf>
    <xf numFmtId="4" fontId="0" fillId="0" borderId="60" xfId="23" applyNumberFormat="1" applyFont="1" applyBorder="1" applyAlignment="1">
      <alignment/>
      <protection/>
    </xf>
    <xf numFmtId="0" fontId="0" fillId="11" borderId="2" xfId="23" applyFont="1" applyFill="1" applyBorder="1" applyAlignment="1">
      <alignment vertical="center" wrapText="1"/>
      <protection/>
    </xf>
    <xf numFmtId="0" fontId="0" fillId="11" borderId="9" xfId="23" applyFont="1" applyFill="1" applyBorder="1" applyAlignment="1">
      <alignment vertical="center" wrapText="1"/>
      <protection/>
    </xf>
    <xf numFmtId="0" fontId="0" fillId="11" borderId="9" xfId="23" applyFont="1" applyFill="1" applyBorder="1" applyAlignment="1">
      <alignment horizontal="center" vertical="center" wrapText="1"/>
      <protection/>
    </xf>
    <xf numFmtId="4" fontId="0" fillId="11" borderId="60" xfId="23" applyNumberFormat="1" applyFont="1" applyFill="1" applyBorder="1" applyAlignment="1">
      <alignment vertical="center" wrapText="1"/>
      <protection/>
    </xf>
    <xf numFmtId="0" fontId="0" fillId="11" borderId="7" xfId="23" applyFont="1" applyFill="1" applyBorder="1" applyAlignment="1">
      <alignment vertical="center" wrapText="1"/>
      <protection/>
    </xf>
    <xf numFmtId="0" fontId="0" fillId="11" borderId="53" xfId="23" applyFont="1" applyFill="1" applyBorder="1" applyAlignment="1">
      <alignment vertical="center" wrapText="1"/>
      <protection/>
    </xf>
    <xf numFmtId="0" fontId="0" fillId="11" borderId="53" xfId="23" applyFont="1" applyFill="1" applyBorder="1" applyAlignment="1">
      <alignment horizontal="center" vertical="center" wrapText="1"/>
      <protection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0" fillId="0" borderId="7" xfId="23" applyFont="1" applyBorder="1" applyAlignment="1">
      <alignment horizontal="center" vertical="center" wrapText="1"/>
      <protection/>
    </xf>
    <xf numFmtId="4" fontId="0" fillId="11" borderId="98" xfId="23" applyNumberFormat="1" applyFont="1" applyFill="1" applyBorder="1" applyAlignment="1">
      <alignment vertical="center" wrapText="1"/>
      <protection/>
    </xf>
    <xf numFmtId="4" fontId="0" fillId="0" borderId="98" xfId="23" applyNumberFormat="1" applyFont="1" applyFill="1" applyBorder="1" applyAlignment="1">
      <alignment horizontal="right" vertical="center" wrapText="1"/>
      <protection/>
    </xf>
    <xf numFmtId="0" fontId="0" fillId="0" borderId="7" xfId="23" applyFont="1" applyFill="1" applyBorder="1" applyAlignment="1">
      <alignment vertical="center" wrapText="1"/>
      <protection/>
    </xf>
    <xf numFmtId="0" fontId="0" fillId="0" borderId="53" xfId="23" applyFont="1" applyFill="1" applyBorder="1" applyAlignment="1">
      <alignment vertical="center" wrapText="1"/>
      <protection/>
    </xf>
    <xf numFmtId="4" fontId="0" fillId="0" borderId="60" xfId="23" applyNumberFormat="1" applyFont="1" applyFill="1" applyBorder="1" applyAlignment="1">
      <alignment horizontal="right" vertical="center" wrapText="1"/>
      <protection/>
    </xf>
    <xf numFmtId="4" fontId="0" fillId="0" borderId="60" xfId="23" applyNumberFormat="1" applyFont="1" applyFill="1" applyBorder="1" applyAlignment="1">
      <alignment horizontal="right"/>
      <protection/>
    </xf>
    <xf numFmtId="0" fontId="0" fillId="0" borderId="2" xfId="0" applyFont="1" applyBorder="1" applyAlignment="1">
      <alignment horizontal="left" wrapText="1"/>
    </xf>
    <xf numFmtId="4" fontId="5" fillId="0" borderId="54" xfId="23" applyNumberFormat="1" applyFont="1" applyBorder="1" applyAlignment="1">
      <alignment wrapText="1"/>
      <protection/>
    </xf>
    <xf numFmtId="4" fontId="0" fillId="11" borderId="60" xfId="23" applyNumberFormat="1" applyFont="1" applyFill="1" applyBorder="1" applyAlignment="1">
      <alignment horizontal="right" vertical="center" wrapText="1"/>
      <protection/>
    </xf>
    <xf numFmtId="4" fontId="0" fillId="11" borderId="98" xfId="23" applyNumberFormat="1" applyFont="1" applyFill="1" applyBorder="1" applyAlignment="1">
      <alignment horizontal="right" vertical="center" wrapText="1"/>
      <protection/>
    </xf>
    <xf numFmtId="4" fontId="0" fillId="0" borderId="60" xfId="23" applyNumberFormat="1" applyFont="1" applyBorder="1" applyAlignment="1">
      <alignment horizontal="right"/>
      <protection/>
    </xf>
    <xf numFmtId="0" fontId="34" fillId="0" borderId="2" xfId="0" applyFont="1" applyBorder="1"/>
    <xf numFmtId="0" fontId="271" fillId="0" borderId="0" xfId="23" applyFont="1" applyAlignment="1">
      <alignment vertical="center"/>
      <protection/>
    </xf>
    <xf numFmtId="0" fontId="272" fillId="0" borderId="0" xfId="23" applyFont="1" applyAlignment="1">
      <alignment vertical="center"/>
      <protection/>
    </xf>
    <xf numFmtId="0" fontId="272" fillId="0" borderId="0" xfId="23" applyFont="1">
      <alignment/>
      <protection/>
    </xf>
    <xf numFmtId="164" fontId="272" fillId="0" borderId="0" xfId="29" applyFont="1"/>
    <xf numFmtId="0" fontId="272" fillId="0" borderId="0" xfId="23" applyFont="1" applyAlignment="1">
      <alignment horizontal="center" wrapText="1"/>
      <protection/>
    </xf>
    <xf numFmtId="0" fontId="272" fillId="0" borderId="0" xfId="23" applyFont="1" applyAlignment="1">
      <alignment horizontal="center"/>
      <protection/>
    </xf>
    <xf numFmtId="0" fontId="262" fillId="0" borderId="0" xfId="23" applyFont="1" applyAlignment="1">
      <alignment vertical="center"/>
      <protection/>
    </xf>
    <xf numFmtId="0" fontId="272" fillId="0" borderId="0" xfId="23" applyFont="1" applyAlignment="1">
      <alignment horizontal="center" vertical="center" wrapText="1"/>
      <protection/>
    </xf>
    <xf numFmtId="0" fontId="239" fillId="11" borderId="39" xfId="23" applyFont="1" applyFill="1" applyBorder="1" applyAlignment="1">
      <alignment vertical="center" wrapText="1"/>
      <protection/>
    </xf>
    <xf numFmtId="0" fontId="83" fillId="7" borderId="43" xfId="23" applyFont="1" applyFill="1" applyBorder="1" applyAlignment="1">
      <alignment horizontal="center" vertical="center" wrapText="1"/>
      <protection/>
    </xf>
    <xf numFmtId="0" fontId="73" fillId="0" borderId="50" xfId="23" applyFont="1" applyBorder="1">
      <alignment/>
      <protection/>
    </xf>
    <xf numFmtId="0" fontId="196" fillId="7" borderId="46" xfId="23" applyFont="1" applyFill="1" applyBorder="1" applyAlignment="1">
      <alignment horizontal="center" vertical="center" wrapText="1"/>
      <protection/>
    </xf>
    <xf numFmtId="0" fontId="160" fillId="0" borderId="0" xfId="23" applyFont="1" applyBorder="1" applyAlignment="1">
      <alignment horizontal="center" vertical="center"/>
      <protection/>
    </xf>
    <xf numFmtId="0" fontId="196" fillId="7" borderId="46" xfId="23" applyFont="1" applyFill="1" applyBorder="1" applyAlignment="1">
      <alignment vertical="center" wrapText="1"/>
      <protection/>
    </xf>
    <xf numFmtId="0" fontId="239" fillId="11" borderId="39" xfId="23" applyFont="1" applyFill="1" applyBorder="1" applyAlignment="1">
      <alignment horizontal="center" vertical="center" wrapText="1"/>
      <protection/>
    </xf>
    <xf numFmtId="0" fontId="239" fillId="0" borderId="39" xfId="23" applyFont="1" applyFill="1" applyBorder="1" applyAlignment="1">
      <alignment horizontal="center" vertical="center" wrapText="1"/>
      <protection/>
    </xf>
    <xf numFmtId="0" fontId="239" fillId="0" borderId="11" xfId="23" applyFont="1" applyFill="1" applyBorder="1" applyAlignment="1">
      <alignment horizontal="center" vertical="center" wrapText="1"/>
      <protection/>
    </xf>
    <xf numFmtId="43" fontId="72" fillId="0" borderId="10" xfId="34" applyFont="1" applyBorder="1" applyAlignment="1">
      <alignment vertical="center"/>
    </xf>
    <xf numFmtId="3" fontId="160" fillId="7" borderId="39" xfId="23" applyNumberFormat="1" applyFont="1" applyFill="1" applyBorder="1" applyAlignment="1">
      <alignment horizontal="center" vertical="center" wrapText="1"/>
      <protection/>
    </xf>
    <xf numFmtId="0" fontId="239" fillId="11" borderId="36" xfId="23" applyFont="1" applyFill="1" applyBorder="1" applyAlignment="1">
      <alignment horizontal="center" vertical="center" wrapText="1"/>
      <protection/>
    </xf>
    <xf numFmtId="0" fontId="194" fillId="7" borderId="45" xfId="23" applyFont="1" applyFill="1" applyBorder="1" applyAlignment="1">
      <alignment horizontal="center" vertical="center" wrapText="1"/>
      <protection/>
    </xf>
    <xf numFmtId="0" fontId="239" fillId="0" borderId="38" xfId="23" applyFont="1" applyFill="1" applyBorder="1" applyAlignment="1">
      <alignment horizontal="left" vertical="center" wrapText="1"/>
      <protection/>
    </xf>
    <xf numFmtId="0" fontId="239" fillId="11" borderId="36" xfId="23" applyFont="1" applyFill="1" applyBorder="1" applyAlignment="1">
      <alignment vertical="center" wrapText="1"/>
      <protection/>
    </xf>
    <xf numFmtId="0" fontId="76" fillId="0" borderId="39" xfId="23" applyFont="1" applyFill="1" applyBorder="1" applyAlignment="1">
      <alignment horizontal="left" vertical="top" wrapText="1"/>
      <protection/>
    </xf>
    <xf numFmtId="0" fontId="196" fillId="7" borderId="46" xfId="23" applyFont="1" applyFill="1" applyBorder="1" applyAlignment="1">
      <alignment horizontal="center" vertical="top" wrapText="1"/>
      <protection/>
    </xf>
    <xf numFmtId="43" fontId="72" fillId="13" borderId="43" xfId="34" applyFont="1" applyFill="1" applyBorder="1" applyAlignment="1">
      <alignment horizontal="center" wrapText="1"/>
    </xf>
    <xf numFmtId="43" fontId="273" fillId="0" borderId="43" xfId="34" applyFont="1" applyFill="1" applyBorder="1" applyAlignment="1">
      <alignment horizontal="center" vertical="center" wrapText="1"/>
    </xf>
    <xf numFmtId="0" fontId="273" fillId="0" borderId="43" xfId="23" applyFont="1" applyFill="1" applyBorder="1" applyAlignment="1">
      <alignment horizontal="center" vertical="center" wrapText="1"/>
      <protection/>
    </xf>
    <xf numFmtId="0" fontId="239" fillId="13" borderId="39" xfId="23" applyFont="1" applyFill="1" applyBorder="1" applyAlignment="1">
      <alignment vertical="center" wrapText="1"/>
      <protection/>
    </xf>
    <xf numFmtId="3" fontId="160" fillId="13" borderId="39" xfId="23" applyNumberFormat="1" applyFont="1" applyFill="1" applyBorder="1" applyAlignment="1">
      <alignment horizontal="center" vertical="center" wrapText="1"/>
      <protection/>
    </xf>
    <xf numFmtId="0" fontId="273" fillId="13" borderId="43" xfId="23" applyFont="1" applyFill="1" applyBorder="1" applyAlignment="1">
      <alignment horizontal="center" vertical="center" wrapText="1"/>
      <protection/>
    </xf>
    <xf numFmtId="43" fontId="72" fillId="13" borderId="43" xfId="34" applyFont="1" applyFill="1" applyBorder="1" applyAlignment="1">
      <alignment vertical="center" wrapText="1"/>
    </xf>
    <xf numFmtId="0" fontId="239" fillId="11" borderId="33" xfId="23" applyFont="1" applyFill="1" applyBorder="1" applyAlignment="1">
      <alignment horizontal="center" vertical="center" wrapText="1"/>
      <protection/>
    </xf>
    <xf numFmtId="43" fontId="160" fillId="7" borderId="39" xfId="34" applyFont="1" applyFill="1" applyBorder="1" applyAlignment="1">
      <alignment horizontal="center" vertical="center" wrapText="1"/>
    </xf>
    <xf numFmtId="43" fontId="53" fillId="7" borderId="43" xfId="34" applyFont="1" applyFill="1" applyBorder="1" applyAlignment="1">
      <alignment vertical="center" wrapText="1"/>
    </xf>
    <xf numFmtId="0" fontId="213" fillId="7" borderId="38" xfId="23" applyFont="1" applyFill="1" applyBorder="1" applyAlignment="1">
      <alignment vertical="center" wrapText="1"/>
      <protection/>
    </xf>
    <xf numFmtId="0" fontId="70" fillId="7" borderId="38" xfId="23" applyFont="1" applyFill="1" applyBorder="1" applyAlignment="1">
      <alignment horizontal="center" vertical="center" wrapText="1"/>
      <protection/>
    </xf>
    <xf numFmtId="0" fontId="47" fillId="0" borderId="33" xfId="23" applyFont="1" applyFill="1" applyBorder="1" applyAlignment="1">
      <alignment horizontal="center" vertical="center" wrapText="1"/>
      <protection/>
    </xf>
    <xf numFmtId="0" fontId="50" fillId="0" borderId="33" xfId="23" applyFont="1" applyFill="1" applyBorder="1" applyAlignment="1">
      <alignment vertical="center" wrapText="1"/>
      <protection/>
    </xf>
    <xf numFmtId="0" fontId="66" fillId="0" borderId="38" xfId="23" applyFont="1" applyFill="1" applyBorder="1" applyAlignment="1">
      <alignment horizontal="center" vertical="center" wrapText="1"/>
      <protection/>
    </xf>
    <xf numFmtId="0" fontId="66" fillId="0" borderId="10" xfId="23" applyFont="1" applyFill="1" applyBorder="1" applyAlignment="1">
      <alignment horizontal="center" vertical="center" wrapText="1"/>
      <protection/>
    </xf>
    <xf numFmtId="0" fontId="66" fillId="0" borderId="43" xfId="23" applyFont="1" applyFill="1" applyBorder="1" applyAlignment="1">
      <alignment horizontal="center" vertical="center" wrapText="1"/>
      <protection/>
    </xf>
    <xf numFmtId="0" fontId="179" fillId="0" borderId="38" xfId="23" applyFont="1" applyFill="1" applyBorder="1" applyAlignment="1">
      <alignment horizontal="left" vertical="center" wrapText="1"/>
      <protection/>
    </xf>
    <xf numFmtId="4" fontId="66" fillId="0" borderId="38" xfId="23" applyNumberFormat="1" applyFont="1" applyFill="1" applyBorder="1" applyAlignment="1">
      <alignment horizontal="center" vertical="center" wrapText="1"/>
      <protection/>
    </xf>
    <xf numFmtId="0" fontId="66" fillId="7" borderId="38" xfId="23" applyFont="1" applyFill="1" applyBorder="1" applyAlignment="1">
      <alignment horizontal="center" vertical="center" wrapText="1"/>
      <protection/>
    </xf>
    <xf numFmtId="0" fontId="66" fillId="7" borderId="10" xfId="23" applyFont="1" applyFill="1" applyBorder="1" applyAlignment="1">
      <alignment horizontal="center" vertical="center" wrapText="1"/>
      <protection/>
    </xf>
    <xf numFmtId="0" fontId="66" fillId="7" borderId="43" xfId="23" applyFont="1" applyFill="1" applyBorder="1" applyAlignment="1">
      <alignment horizontal="center" vertical="center" wrapText="1"/>
      <protection/>
    </xf>
    <xf numFmtId="0" fontId="213" fillId="0" borderId="38" xfId="23" applyFont="1" applyFill="1" applyBorder="1" applyAlignment="1">
      <alignment horizontal="left" vertical="center" wrapText="1"/>
      <protection/>
    </xf>
    <xf numFmtId="0" fontId="196" fillId="0" borderId="38" xfId="23" applyFont="1" applyFill="1" applyBorder="1" applyAlignment="1">
      <alignment horizontal="left" vertical="center" wrapText="1"/>
      <protection/>
    </xf>
    <xf numFmtId="0" fontId="67" fillId="7" borderId="38" xfId="23" applyFont="1" applyFill="1" applyBorder="1" applyAlignment="1">
      <alignment vertical="center" wrapText="1"/>
      <protection/>
    </xf>
    <xf numFmtId="0" fontId="67" fillId="7" borderId="43" xfId="23" applyFont="1" applyFill="1" applyBorder="1" applyAlignment="1">
      <alignment vertical="center"/>
      <protection/>
    </xf>
    <xf numFmtId="0" fontId="274" fillId="0" borderId="0" xfId="23" applyFont="1" applyBorder="1" applyAlignment="1">
      <alignment horizontal="center" vertical="center"/>
      <protection/>
    </xf>
    <xf numFmtId="0" fontId="70" fillId="0" borderId="0" xfId="23" applyFont="1" applyBorder="1" applyAlignment="1">
      <alignment vertical="center"/>
      <protection/>
    </xf>
    <xf numFmtId="0" fontId="275" fillId="0" borderId="0" xfId="23" applyFont="1" applyBorder="1" applyAlignment="1">
      <alignment vertical="center"/>
      <protection/>
    </xf>
    <xf numFmtId="0" fontId="152" fillId="0" borderId="12" xfId="23" applyFont="1" applyBorder="1" applyAlignment="1">
      <alignment vertical="center"/>
      <protection/>
    </xf>
    <xf numFmtId="0" fontId="152" fillId="0" borderId="0" xfId="23" applyFont="1" applyBorder="1" applyAlignment="1">
      <alignment horizontal="center" vertical="center"/>
      <protection/>
    </xf>
    <xf numFmtId="4" fontId="152" fillId="0" borderId="0" xfId="29" applyNumberFormat="1" applyFont="1" applyBorder="1" applyAlignment="1">
      <alignment horizontal="center" vertical="center"/>
    </xf>
    <xf numFmtId="0" fontId="167" fillId="0" borderId="0" xfId="23" applyFont="1" applyFill="1" applyBorder="1" applyAlignment="1">
      <alignment horizontal="center" vertical="center"/>
      <protection/>
    </xf>
    <xf numFmtId="0" fontId="275" fillId="0" borderId="0" xfId="23" applyFont="1" applyBorder="1" applyAlignment="1">
      <alignment horizontal="left" vertical="center"/>
      <protection/>
    </xf>
    <xf numFmtId="0" fontId="101" fillId="0" borderId="0" xfId="23" applyFont="1" applyBorder="1" applyAlignment="1">
      <alignment horizontal="right" vertical="center"/>
      <protection/>
    </xf>
    <xf numFmtId="0" fontId="248" fillId="0" borderId="0" xfId="23" applyFont="1" applyBorder="1" applyAlignment="1">
      <alignment vertical="center"/>
      <protection/>
    </xf>
    <xf numFmtId="0" fontId="152" fillId="0" borderId="0" xfId="23" applyFont="1" applyBorder="1" applyAlignment="1">
      <alignment vertical="center"/>
      <protection/>
    </xf>
    <xf numFmtId="0" fontId="67" fillId="26" borderId="9" xfId="23" applyFont="1" applyFill="1" applyBorder="1" applyAlignment="1">
      <alignment horizontal="center" vertical="center" wrapText="1"/>
      <protection/>
    </xf>
    <xf numFmtId="0" fontId="67" fillId="26" borderId="38" xfId="23" applyFont="1" applyFill="1" applyBorder="1" applyAlignment="1">
      <alignment horizontal="center" vertical="center" wrapText="1"/>
      <protection/>
    </xf>
    <xf numFmtId="0" fontId="47" fillId="26" borderId="45" xfId="23" applyFont="1" applyFill="1" applyBorder="1" applyAlignment="1">
      <alignment horizontal="center" vertical="center" wrapText="1"/>
      <protection/>
    </xf>
    <xf numFmtId="0" fontId="67" fillId="26" borderId="45" xfId="23" applyFont="1" applyFill="1" applyBorder="1" applyAlignment="1">
      <alignment horizontal="center" vertical="center" wrapText="1"/>
      <protection/>
    </xf>
    <xf numFmtId="4" fontId="67" fillId="26" borderId="46" xfId="29" applyNumberFormat="1" applyFont="1" applyFill="1" applyBorder="1" applyAlignment="1">
      <alignment horizontal="center" vertical="center" wrapText="1"/>
    </xf>
    <xf numFmtId="0" fontId="67" fillId="26" borderId="43" xfId="23" applyFont="1" applyFill="1" applyBorder="1" applyAlignment="1">
      <alignment horizontal="center" vertical="center" wrapText="1"/>
      <protection/>
    </xf>
    <xf numFmtId="0" fontId="167" fillId="26" borderId="100" xfId="23" applyFont="1" applyFill="1" applyBorder="1" applyAlignment="1">
      <alignment horizontal="center" vertical="center" wrapText="1"/>
      <protection/>
    </xf>
    <xf numFmtId="0" fontId="167" fillId="26" borderId="77" xfId="23" applyFont="1" applyFill="1" applyBorder="1" applyAlignment="1">
      <alignment horizontal="center" vertical="center" wrapText="1"/>
      <protection/>
    </xf>
    <xf numFmtId="0" fontId="167" fillId="26" borderId="79" xfId="23" applyFont="1" applyFill="1" applyBorder="1" applyAlignment="1">
      <alignment horizontal="center" vertical="center" wrapText="1"/>
      <protection/>
    </xf>
    <xf numFmtId="0" fontId="67" fillId="26" borderId="83" xfId="23" applyFont="1" applyFill="1" applyBorder="1" applyAlignment="1">
      <alignment horizontal="center" vertical="center"/>
      <protection/>
    </xf>
    <xf numFmtId="0" fontId="67" fillId="26" borderId="78" xfId="23" applyFont="1" applyFill="1" applyBorder="1" applyAlignment="1">
      <alignment horizontal="center" vertical="center" wrapText="1"/>
      <protection/>
    </xf>
    <xf numFmtId="0" fontId="67" fillId="26" borderId="27" xfId="23" applyFont="1" applyFill="1" applyBorder="1" applyAlignment="1">
      <alignment horizontal="center" vertical="center" wrapText="1"/>
      <protection/>
    </xf>
    <xf numFmtId="0" fontId="47" fillId="26" borderId="44" xfId="23" applyFont="1" applyFill="1" applyBorder="1" applyAlignment="1">
      <alignment horizontal="center" vertical="center" wrapText="1"/>
      <protection/>
    </xf>
    <xf numFmtId="0" fontId="67" fillId="26" borderId="44" xfId="23" applyFont="1" applyFill="1" applyBorder="1" applyAlignment="1">
      <alignment horizontal="center" vertical="center" wrapText="1"/>
      <protection/>
    </xf>
    <xf numFmtId="4" fontId="67" fillId="26" borderId="28" xfId="29" applyNumberFormat="1" applyFont="1" applyFill="1" applyBorder="1" applyAlignment="1">
      <alignment horizontal="center" vertical="center" wrapText="1"/>
    </xf>
    <xf numFmtId="0" fontId="67" fillId="26" borderId="49" xfId="23" applyFont="1" applyFill="1" applyBorder="1" applyAlignment="1">
      <alignment horizontal="center" vertical="center" wrapText="1"/>
      <protection/>
    </xf>
    <xf numFmtId="0" fontId="67" fillId="26" borderId="19" xfId="23" applyFont="1" applyFill="1" applyBorder="1" applyAlignment="1">
      <alignment horizontal="center" vertical="center" wrapText="1"/>
      <protection/>
    </xf>
    <xf numFmtId="0" fontId="67" fillId="26" borderId="18" xfId="23" applyFont="1" applyFill="1" applyBorder="1" applyAlignment="1">
      <alignment horizontal="center" vertical="center" wrapText="1"/>
      <protection/>
    </xf>
    <xf numFmtId="0" fontId="67" fillId="26" borderId="31" xfId="23" applyFont="1" applyFill="1" applyBorder="1" applyAlignment="1">
      <alignment horizontal="center" vertical="center" wrapText="1"/>
      <protection/>
    </xf>
    <xf numFmtId="0" fontId="67" fillId="26" borderId="20" xfId="23" applyFont="1" applyFill="1" applyBorder="1" applyAlignment="1">
      <alignment horizontal="center" vertical="center" wrapText="1"/>
      <protection/>
    </xf>
    <xf numFmtId="0" fontId="67" fillId="26" borderId="104" xfId="23" applyFont="1" applyFill="1" applyBorder="1" applyAlignment="1">
      <alignment horizontal="center" vertical="center"/>
      <protection/>
    </xf>
    <xf numFmtId="0" fontId="51" fillId="13" borderId="73" xfId="23" applyFont="1" applyFill="1" applyBorder="1" applyAlignment="1">
      <alignment horizontal="center" vertical="center" wrapText="1"/>
      <protection/>
    </xf>
    <xf numFmtId="0" fontId="51" fillId="13" borderId="23" xfId="23" applyFont="1" applyFill="1" applyBorder="1" applyAlignment="1">
      <alignment horizontal="center" vertical="center" wrapText="1"/>
      <protection/>
    </xf>
    <xf numFmtId="0" fontId="256" fillId="13" borderId="33" xfId="23" applyFont="1" applyFill="1" applyBorder="1" applyAlignment="1">
      <alignment vertical="center" wrapText="1"/>
      <protection/>
    </xf>
    <xf numFmtId="0" fontId="276" fillId="13" borderId="33" xfId="23" applyFont="1" applyFill="1" applyBorder="1" applyAlignment="1">
      <alignment horizontal="center" vertical="center" wrapText="1"/>
      <protection/>
    </xf>
    <xf numFmtId="4" fontId="276" fillId="13" borderId="36" xfId="23" applyNumberFormat="1" applyFont="1" applyFill="1" applyBorder="1" applyAlignment="1">
      <alignment horizontal="center" vertical="center" wrapText="1"/>
      <protection/>
    </xf>
    <xf numFmtId="0" fontId="169" fillId="13" borderId="43" xfId="23" applyFont="1" applyFill="1" applyBorder="1" applyAlignment="1">
      <alignment horizontal="center" vertical="center" wrapText="1"/>
      <protection/>
    </xf>
    <xf numFmtId="0" fontId="67" fillId="13" borderId="39" xfId="23" applyFont="1" applyFill="1" applyBorder="1" applyAlignment="1">
      <alignment vertical="center" wrapText="1"/>
      <protection/>
    </xf>
    <xf numFmtId="0" fontId="71" fillId="13" borderId="43" xfId="23" applyFont="1" applyFill="1" applyBorder="1" applyAlignment="1">
      <alignment horizontal="center" vertical="center" wrapText="1"/>
      <protection/>
    </xf>
    <xf numFmtId="164" fontId="67" fillId="13" borderId="11" xfId="29" applyFont="1" applyFill="1" applyBorder="1" applyAlignment="1">
      <alignment vertical="center"/>
    </xf>
    <xf numFmtId="0" fontId="127" fillId="0" borderId="84" xfId="23" applyFont="1" applyFill="1" applyBorder="1" applyAlignment="1">
      <alignment horizontal="center" vertical="center" wrapText="1"/>
      <protection/>
    </xf>
    <xf numFmtId="0" fontId="161" fillId="0" borderId="46" xfId="23" applyFont="1" applyFill="1" applyBorder="1" applyAlignment="1">
      <alignment horizontal="center" vertical="center" wrapText="1"/>
      <protection/>
    </xf>
    <xf numFmtId="0" fontId="277" fillId="0" borderId="46" xfId="23" applyFont="1" applyFill="1" applyBorder="1" applyAlignment="1">
      <alignment horizontal="center" vertical="center" wrapText="1"/>
      <protection/>
    </xf>
    <xf numFmtId="0" fontId="64" fillId="0" borderId="46" xfId="23" applyFont="1" applyFill="1" applyBorder="1" applyAlignment="1">
      <alignment horizontal="center" vertical="center" wrapText="1"/>
      <protection/>
    </xf>
    <xf numFmtId="4" fontId="102" fillId="0" borderId="46" xfId="29" applyNumberFormat="1" applyFont="1" applyFill="1" applyBorder="1" applyAlignment="1">
      <alignment horizontal="center" vertical="center" wrapText="1"/>
    </xf>
    <xf numFmtId="0" fontId="102" fillId="0" borderId="46" xfId="23" applyFont="1" applyFill="1" applyBorder="1" applyAlignment="1">
      <alignment horizontal="center" vertical="center" wrapText="1"/>
      <protection/>
    </xf>
    <xf numFmtId="3" fontId="102" fillId="0" borderId="46" xfId="23" applyNumberFormat="1" applyFont="1" applyFill="1" applyBorder="1" applyAlignment="1">
      <alignment horizontal="center" vertical="center" wrapText="1"/>
      <protection/>
    </xf>
    <xf numFmtId="164" fontId="67" fillId="0" borderId="83" xfId="29" applyFont="1" applyBorder="1" applyAlignment="1">
      <alignment horizontal="center" vertical="center"/>
    </xf>
    <xf numFmtId="0" fontId="127" fillId="0" borderId="82" xfId="23" applyFont="1" applyFill="1" applyBorder="1" applyAlignment="1">
      <alignment horizontal="center" vertical="center" wrapText="1"/>
      <protection/>
    </xf>
    <xf numFmtId="0" fontId="161" fillId="0" borderId="50" xfId="23" applyFont="1" applyFill="1" applyBorder="1" applyAlignment="1">
      <alignment horizontal="center" vertical="center" wrapText="1"/>
      <protection/>
    </xf>
    <xf numFmtId="0" fontId="277" fillId="0" borderId="50" xfId="23" applyFont="1" applyFill="1" applyBorder="1" applyAlignment="1">
      <alignment horizontal="center" vertical="center" wrapText="1"/>
      <protection/>
    </xf>
    <xf numFmtId="0" fontId="64" fillId="0" borderId="50" xfId="23" applyFont="1" applyFill="1" applyBorder="1" applyAlignment="1">
      <alignment horizontal="center" vertical="center" wrapText="1"/>
      <protection/>
    </xf>
    <xf numFmtId="4" fontId="102" fillId="0" borderId="50" xfId="29" applyNumberFormat="1" applyFont="1" applyFill="1" applyBorder="1" applyAlignment="1">
      <alignment horizontal="center" vertical="center" wrapText="1"/>
    </xf>
    <xf numFmtId="0" fontId="102" fillId="0" borderId="50" xfId="23" applyFont="1" applyFill="1" applyBorder="1" applyAlignment="1">
      <alignment horizontal="center" vertical="center" wrapText="1"/>
      <protection/>
    </xf>
    <xf numFmtId="3" fontId="102" fillId="0" borderId="50" xfId="23" applyNumberFormat="1" applyFont="1" applyFill="1" applyBorder="1" applyAlignment="1">
      <alignment horizontal="center" vertical="center" wrapText="1"/>
      <protection/>
    </xf>
    <xf numFmtId="164" fontId="67" fillId="0" borderId="81" xfId="29" applyFont="1" applyBorder="1" applyAlignment="1">
      <alignment horizontal="center" vertical="center"/>
    </xf>
    <xf numFmtId="0" fontId="127" fillId="0" borderId="98" xfId="23" applyFont="1" applyFill="1" applyBorder="1" applyAlignment="1">
      <alignment horizontal="center" vertical="center" wrapText="1"/>
      <protection/>
    </xf>
    <xf numFmtId="0" fontId="161" fillId="0" borderId="36" xfId="23" applyFont="1" applyFill="1" applyBorder="1" applyAlignment="1">
      <alignment horizontal="center" vertical="center" wrapText="1"/>
      <protection/>
    </xf>
    <xf numFmtId="0" fontId="277" fillId="0" borderId="36" xfId="23" applyFont="1" applyFill="1" applyBorder="1" applyAlignment="1">
      <alignment horizontal="center" vertical="center" wrapText="1"/>
      <protection/>
    </xf>
    <xf numFmtId="0" fontId="64" fillId="0" borderId="36" xfId="23" applyFont="1" applyFill="1" applyBorder="1" applyAlignment="1">
      <alignment horizontal="center" vertical="center" wrapText="1"/>
      <protection/>
    </xf>
    <xf numFmtId="4" fontId="102" fillId="0" borderId="36" xfId="29" applyNumberFormat="1" applyFont="1" applyFill="1" applyBorder="1" applyAlignment="1">
      <alignment horizontal="center" vertical="center" wrapText="1"/>
    </xf>
    <xf numFmtId="0" fontId="102" fillId="0" borderId="36" xfId="23" applyFont="1" applyFill="1" applyBorder="1" applyAlignment="1">
      <alignment horizontal="center" vertical="center" wrapText="1"/>
      <protection/>
    </xf>
    <xf numFmtId="3" fontId="102" fillId="0" borderId="36" xfId="23" applyNumberFormat="1" applyFont="1" applyFill="1" applyBorder="1" applyAlignment="1">
      <alignment horizontal="center" vertical="center" wrapText="1"/>
      <protection/>
    </xf>
    <xf numFmtId="164" fontId="67" fillId="0" borderId="99" xfId="29" applyFont="1" applyBorder="1" applyAlignment="1">
      <alignment horizontal="center" vertical="center"/>
    </xf>
    <xf numFmtId="0" fontId="127" fillId="0" borderId="51" xfId="23" applyFont="1" applyFill="1" applyBorder="1" applyAlignment="1">
      <alignment horizontal="center" vertical="center" wrapText="1"/>
      <protection/>
    </xf>
    <xf numFmtId="0" fontId="161" fillId="0" borderId="4" xfId="23" applyFont="1" applyFill="1" applyBorder="1" applyAlignment="1">
      <alignment horizontal="center" vertical="center" wrapText="1"/>
      <protection/>
    </xf>
    <xf numFmtId="0" fontId="277" fillId="0" borderId="6" xfId="23" applyFont="1" applyFill="1" applyBorder="1" applyAlignment="1">
      <alignment vertical="center" wrapText="1"/>
      <protection/>
    </xf>
    <xf numFmtId="0" fontId="64" fillId="0" borderId="47" xfId="23" applyFont="1" applyFill="1" applyBorder="1" applyAlignment="1">
      <alignment horizontal="center" vertical="center" wrapText="1"/>
      <protection/>
    </xf>
    <xf numFmtId="0" fontId="127" fillId="0" borderId="53" xfId="23" applyFont="1" applyFill="1" applyBorder="1" applyAlignment="1">
      <alignment horizontal="center" vertical="center" wrapText="1"/>
      <protection/>
    </xf>
    <xf numFmtId="0" fontId="161" fillId="0" borderId="12" xfId="23" applyFont="1" applyFill="1" applyBorder="1" applyAlignment="1">
      <alignment horizontal="center" vertical="center" wrapText="1"/>
      <protection/>
    </xf>
    <xf numFmtId="0" fontId="277" fillId="0" borderId="7" xfId="23" applyFont="1" applyFill="1" applyBorder="1" applyAlignment="1">
      <alignment vertical="center" wrapText="1"/>
      <protection/>
    </xf>
    <xf numFmtId="0" fontId="64" fillId="0" borderId="37" xfId="23" applyFont="1" applyFill="1" applyBorder="1" applyAlignment="1">
      <alignment horizontal="center" vertical="center" wrapText="1"/>
      <protection/>
    </xf>
    <xf numFmtId="0" fontId="127" fillId="26" borderId="73" xfId="23" applyFont="1" applyFill="1" applyBorder="1" applyAlignment="1">
      <alignment horizontal="right" vertical="center" wrapText="1"/>
      <protection/>
    </xf>
    <xf numFmtId="0" fontId="127" fillId="26" borderId="35" xfId="23" applyFont="1" applyFill="1" applyBorder="1" applyAlignment="1">
      <alignment horizontal="right" vertical="center" wrapText="1"/>
      <protection/>
    </xf>
    <xf numFmtId="0" fontId="127" fillId="26" borderId="23" xfId="23" applyFont="1" applyFill="1" applyBorder="1" applyAlignment="1">
      <alignment horizontal="right" vertical="center" wrapText="1"/>
      <protection/>
    </xf>
    <xf numFmtId="164" fontId="67" fillId="26" borderId="71" xfId="29" applyFont="1" applyFill="1" applyBorder="1" applyAlignment="1">
      <alignment vertical="center"/>
    </xf>
    <xf numFmtId="0" fontId="67" fillId="0" borderId="0" xfId="23" applyFont="1" applyBorder="1" applyAlignment="1">
      <alignment vertical="center"/>
      <protection/>
    </xf>
    <xf numFmtId="0" fontId="157" fillId="0" borderId="0" xfId="23" applyFont="1" applyBorder="1" applyAlignment="1">
      <alignment vertical="center"/>
      <protection/>
    </xf>
    <xf numFmtId="0" fontId="202" fillId="0" borderId="0" xfId="23" applyFont="1" applyBorder="1" applyAlignment="1">
      <alignment horizontal="left" vertical="center"/>
      <protection/>
    </xf>
    <xf numFmtId="164" fontId="139" fillId="0" borderId="0" xfId="23" applyNumberFormat="1" applyFont="1" applyBorder="1" applyAlignment="1">
      <alignment vertical="center"/>
      <protection/>
    </xf>
    <xf numFmtId="164" fontId="139" fillId="0" borderId="0" xfId="27" applyFont="1" applyBorder="1" applyAlignment="1">
      <alignment vertical="center"/>
    </xf>
    <xf numFmtId="0" fontId="139" fillId="0" borderId="0" xfId="23" applyFont="1" applyBorder="1" applyAlignment="1">
      <alignment horizontal="left" vertical="center"/>
      <protection/>
    </xf>
    <xf numFmtId="0" fontId="259" fillId="0" borderId="0" xfId="23" applyFont="1" applyBorder="1" applyAlignment="1">
      <alignment horizontal="center" vertical="center"/>
      <protection/>
    </xf>
    <xf numFmtId="4" fontId="168" fillId="0" borderId="0" xfId="29" applyNumberFormat="1" applyFont="1" applyBorder="1" applyAlignment="1">
      <alignment horizontal="center" vertical="center"/>
    </xf>
    <xf numFmtId="0" fontId="167" fillId="0" borderId="0" xfId="23" applyFont="1" applyBorder="1" applyAlignment="1">
      <alignment horizontal="center" vertical="center"/>
      <protection/>
    </xf>
    <xf numFmtId="0" fontId="166" fillId="0" borderId="0" xfId="23" applyFont="1" applyBorder="1" applyAlignment="1">
      <alignment horizontal="left" vertical="center"/>
      <protection/>
    </xf>
    <xf numFmtId="0" fontId="167" fillId="0" borderId="0" xfId="23" applyFont="1" applyBorder="1" applyAlignment="1">
      <alignment horizontal="left" vertical="center"/>
      <protection/>
    </xf>
    <xf numFmtId="0" fontId="166" fillId="0" borderId="12" xfId="23" applyFont="1" applyBorder="1" applyAlignment="1">
      <alignment vertical="center"/>
      <protection/>
    </xf>
    <xf numFmtId="0" fontId="166" fillId="0" borderId="0" xfId="23" applyFont="1" applyFill="1" applyBorder="1" applyAlignment="1">
      <alignment horizontal="center" vertical="center"/>
      <protection/>
    </xf>
    <xf numFmtId="0" fontId="139" fillId="0" borderId="0" xfId="23" applyFont="1" applyBorder="1" applyAlignment="1">
      <alignment horizontal="center" vertical="center"/>
      <protection/>
    </xf>
    <xf numFmtId="0" fontId="105" fillId="0" borderId="0" xfId="23" applyFont="1" applyBorder="1" applyAlignment="1">
      <alignment horizontal="center" vertical="center"/>
      <protection/>
    </xf>
    <xf numFmtId="0" fontId="50" fillId="26" borderId="45" xfId="23" applyFont="1" applyFill="1" applyBorder="1" applyAlignment="1">
      <alignment horizontal="center" vertical="center" wrapText="1"/>
      <protection/>
    </xf>
    <xf numFmtId="0" fontId="92" fillId="26" borderId="45" xfId="23" applyFont="1" applyFill="1" applyBorder="1" applyAlignment="1">
      <alignment horizontal="center" vertical="center" wrapText="1"/>
      <protection/>
    </xf>
    <xf numFmtId="4" fontId="92" fillId="26" borderId="46" xfId="29" applyNumberFormat="1" applyFont="1" applyFill="1" applyBorder="1" applyAlignment="1">
      <alignment horizontal="center" vertical="center" wrapText="1"/>
    </xf>
    <xf numFmtId="0" fontId="92" fillId="26" borderId="43" xfId="23" applyFont="1" applyFill="1" applyBorder="1" applyAlignment="1">
      <alignment horizontal="center" vertical="center" wrapText="1"/>
      <protection/>
    </xf>
    <xf numFmtId="0" fontId="92" fillId="26" borderId="100" xfId="23" applyFont="1" applyFill="1" applyBorder="1" applyAlignment="1">
      <alignment horizontal="center" vertical="center" wrapText="1"/>
      <protection/>
    </xf>
    <xf numFmtId="0" fontId="92" fillId="26" borderId="77" xfId="23" applyFont="1" applyFill="1" applyBorder="1" applyAlignment="1">
      <alignment horizontal="center" vertical="center" wrapText="1"/>
      <protection/>
    </xf>
    <xf numFmtId="0" fontId="92" fillId="26" borderId="79" xfId="23" applyFont="1" applyFill="1" applyBorder="1" applyAlignment="1">
      <alignment horizontal="center" vertical="center" wrapText="1"/>
      <protection/>
    </xf>
    <xf numFmtId="0" fontId="67" fillId="26" borderId="83" xfId="23" applyFont="1" applyFill="1" applyBorder="1" applyAlignment="1">
      <alignment horizontal="center" vertical="center" wrapText="1"/>
      <protection/>
    </xf>
    <xf numFmtId="0" fontId="50" fillId="26" borderId="44" xfId="23" applyFont="1" applyFill="1" applyBorder="1" applyAlignment="1">
      <alignment horizontal="center" vertical="center" wrapText="1"/>
      <protection/>
    </xf>
    <xf numFmtId="0" fontId="92" fillId="26" borderId="44" xfId="23" applyFont="1" applyFill="1" applyBorder="1" applyAlignment="1">
      <alignment horizontal="center" vertical="center" wrapText="1"/>
      <protection/>
    </xf>
    <xf numFmtId="4" fontId="92" fillId="26" borderId="28" xfId="29" applyNumberFormat="1" applyFont="1" applyFill="1" applyBorder="1" applyAlignment="1">
      <alignment horizontal="center" vertical="center" wrapText="1"/>
    </xf>
    <xf numFmtId="0" fontId="92" fillId="26" borderId="49" xfId="23" applyFont="1" applyFill="1" applyBorder="1" applyAlignment="1">
      <alignment horizontal="center" vertical="center" wrapText="1"/>
      <protection/>
    </xf>
    <xf numFmtId="0" fontId="92" fillId="26" borderId="19" xfId="23" applyFont="1" applyFill="1" applyBorder="1" applyAlignment="1">
      <alignment horizontal="center" vertical="center" wrapText="1"/>
      <protection/>
    </xf>
    <xf numFmtId="0" fontId="92" fillId="26" borderId="18" xfId="23" applyFont="1" applyFill="1" applyBorder="1" applyAlignment="1">
      <alignment horizontal="center" vertical="center" wrapText="1"/>
      <protection/>
    </xf>
    <xf numFmtId="0" fontId="92" fillId="26" borderId="31" xfId="23" applyFont="1" applyFill="1" applyBorder="1" applyAlignment="1">
      <alignment horizontal="center" vertical="center" wrapText="1"/>
      <protection/>
    </xf>
    <xf numFmtId="0" fontId="92" fillId="26" borderId="20" xfId="23" applyFont="1" applyFill="1" applyBorder="1" applyAlignment="1">
      <alignment horizontal="center" vertical="center" wrapText="1"/>
      <protection/>
    </xf>
    <xf numFmtId="0" fontId="67" fillId="26" borderId="104" xfId="23" applyFont="1" applyFill="1" applyBorder="1" applyAlignment="1">
      <alignment horizontal="center" vertical="center" wrapText="1"/>
      <protection/>
    </xf>
    <xf numFmtId="0" fontId="64" fillId="0" borderId="2" xfId="23" applyFont="1" applyFill="1" applyBorder="1" applyAlignment="1">
      <alignment horizontal="center" vertical="center" wrapText="1"/>
      <protection/>
    </xf>
    <xf numFmtId="4" fontId="102" fillId="0" borderId="2" xfId="29" applyNumberFormat="1" applyFont="1" applyFill="1" applyBorder="1" applyAlignment="1">
      <alignment vertical="center" wrapText="1"/>
    </xf>
    <xf numFmtId="0" fontId="102" fillId="0" borderId="2" xfId="23" applyFont="1" applyFill="1" applyBorder="1" applyAlignment="1">
      <alignment horizontal="center" vertical="center" wrapText="1"/>
      <protection/>
    </xf>
    <xf numFmtId="3" fontId="102" fillId="0" borderId="2" xfId="23" applyNumberFormat="1" applyFont="1" applyFill="1" applyBorder="1" applyAlignment="1">
      <alignment horizontal="center" vertical="center" wrapText="1"/>
      <protection/>
    </xf>
    <xf numFmtId="0" fontId="102" fillId="0" borderId="2" xfId="23" applyFont="1" applyFill="1" applyBorder="1" applyAlignment="1">
      <alignment vertical="center" wrapText="1"/>
      <protection/>
    </xf>
    <xf numFmtId="164" fontId="92" fillId="0" borderId="2" xfId="29" applyFont="1" applyBorder="1" applyAlignment="1">
      <alignment vertical="center"/>
    </xf>
    <xf numFmtId="0" fontId="127" fillId="13" borderId="9" xfId="23" applyFont="1" applyFill="1" applyBorder="1" applyAlignment="1">
      <alignment horizontal="center" vertical="center" wrapText="1"/>
      <protection/>
    </xf>
    <xf numFmtId="0" fontId="127" fillId="13" borderId="10" xfId="23" applyFont="1" applyFill="1" applyBorder="1" applyAlignment="1">
      <alignment horizontal="center" vertical="center" wrapText="1"/>
      <protection/>
    </xf>
    <xf numFmtId="0" fontId="127" fillId="13" borderId="11" xfId="23" applyFont="1" applyFill="1" applyBorder="1" applyAlignment="1">
      <alignment horizontal="center" vertical="center" wrapText="1"/>
      <protection/>
    </xf>
    <xf numFmtId="0" fontId="102" fillId="13" borderId="2" xfId="23" applyFont="1" applyFill="1" applyBorder="1" applyAlignment="1">
      <alignment horizontal="center" vertical="center" wrapText="1"/>
      <protection/>
    </xf>
    <xf numFmtId="3" fontId="102" fillId="13" borderId="2" xfId="23" applyNumberFormat="1" applyFont="1" applyFill="1" applyBorder="1" applyAlignment="1">
      <alignment horizontal="center" vertical="center" wrapText="1"/>
      <protection/>
    </xf>
    <xf numFmtId="0" fontId="102" fillId="13" borderId="2" xfId="23" applyFont="1" applyFill="1" applyBorder="1" applyAlignment="1">
      <alignment vertical="center" wrapText="1"/>
      <protection/>
    </xf>
    <xf numFmtId="164" fontId="92" fillId="13" borderId="2" xfId="29" applyFont="1" applyFill="1" applyBorder="1" applyAlignment="1">
      <alignment vertical="center"/>
    </xf>
    <xf numFmtId="0" fontId="127" fillId="0" borderId="9" xfId="23" applyFont="1" applyFill="1" applyBorder="1" applyAlignment="1">
      <alignment vertical="center" wrapText="1"/>
      <protection/>
    </xf>
    <xf numFmtId="0" fontId="179" fillId="0" borderId="2" xfId="23" applyFont="1" applyFill="1" applyBorder="1" applyAlignment="1">
      <alignment vertical="center" wrapText="1"/>
      <protection/>
    </xf>
    <xf numFmtId="0" fontId="196" fillId="0" borderId="2" xfId="23" applyFont="1" applyFill="1" applyBorder="1" applyAlignment="1">
      <alignment vertical="center" wrapText="1"/>
      <protection/>
    </xf>
    <xf numFmtId="0" fontId="161" fillId="0" borderId="11" xfId="23" applyFont="1" applyFill="1" applyBorder="1" applyAlignment="1">
      <alignment vertical="center" wrapText="1"/>
      <protection/>
    </xf>
    <xf numFmtId="4" fontId="102" fillId="0" borderId="10" xfId="29" applyNumberFormat="1" applyFont="1" applyFill="1" applyBorder="1" applyAlignment="1">
      <alignment vertical="center" wrapText="1"/>
    </xf>
    <xf numFmtId="0" fontId="64" fillId="13" borderId="2" xfId="23" applyFont="1" applyFill="1" applyBorder="1" applyAlignment="1">
      <alignment horizontal="center" vertical="center" wrapText="1"/>
      <protection/>
    </xf>
    <xf numFmtId="4" fontId="102" fillId="13" borderId="10" xfId="29" applyNumberFormat="1" applyFont="1" applyFill="1" applyBorder="1" applyAlignment="1">
      <alignment vertical="center" wrapText="1"/>
    </xf>
    <xf numFmtId="3" fontId="102" fillId="13" borderId="10" xfId="23" applyNumberFormat="1" applyFont="1" applyFill="1" applyBorder="1" applyAlignment="1">
      <alignment horizontal="center" vertical="center" wrapText="1"/>
      <protection/>
    </xf>
    <xf numFmtId="0" fontId="102" fillId="13" borderId="10" xfId="23" applyFont="1" applyFill="1" applyBorder="1" applyAlignment="1">
      <alignment vertical="center" wrapText="1"/>
      <protection/>
    </xf>
    <xf numFmtId="164" fontId="92" fillId="13" borderId="52" xfId="29" applyFont="1" applyFill="1" applyBorder="1" applyAlignment="1">
      <alignment vertical="center"/>
    </xf>
    <xf numFmtId="0" fontId="53" fillId="0" borderId="10" xfId="33" applyFont="1" applyBorder="1" applyAlignment="1">
      <alignment/>
      <protection/>
    </xf>
    <xf numFmtId="0" fontId="53" fillId="0" borderId="11" xfId="33" applyFont="1" applyBorder="1" applyAlignment="1">
      <alignment/>
      <protection/>
    </xf>
    <xf numFmtId="0" fontId="185" fillId="0" borderId="2" xfId="23" applyFont="1" applyFill="1" applyBorder="1" applyAlignment="1">
      <alignment vertical="center" wrapText="1"/>
      <protection/>
    </xf>
    <xf numFmtId="4" fontId="102" fillId="0" borderId="39" xfId="29" applyNumberFormat="1" applyFont="1" applyFill="1" applyBorder="1" applyAlignment="1">
      <alignment horizontal="center" vertical="center" wrapText="1"/>
    </xf>
    <xf numFmtId="3" fontId="102" fillId="0" borderId="39" xfId="23" applyNumberFormat="1" applyFont="1" applyFill="1" applyBorder="1" applyAlignment="1">
      <alignment horizontal="center" vertical="center" wrapText="1"/>
      <protection/>
    </xf>
    <xf numFmtId="0" fontId="102" fillId="0" borderId="39" xfId="23" applyFont="1" applyFill="1" applyBorder="1" applyAlignment="1">
      <alignment vertical="center" wrapText="1"/>
      <protection/>
    </xf>
    <xf numFmtId="0" fontId="67" fillId="0" borderId="39" xfId="23" applyFont="1" applyFill="1" applyBorder="1" applyAlignment="1">
      <alignment vertical="center" wrapText="1"/>
      <protection/>
    </xf>
    <xf numFmtId="164" fontId="92" fillId="0" borderId="105" xfId="29" applyFont="1" applyBorder="1" applyAlignment="1">
      <alignment vertical="center"/>
    </xf>
    <xf numFmtId="4" fontId="102" fillId="13" borderId="10" xfId="29" applyNumberFormat="1" applyFont="1" applyFill="1" applyBorder="1" applyAlignment="1">
      <alignment horizontal="center" vertical="center" wrapText="1"/>
    </xf>
    <xf numFmtId="0" fontId="67" fillId="13" borderId="10" xfId="23" applyFont="1" applyFill="1" applyBorder="1" applyAlignment="1">
      <alignment vertical="center" wrapText="1"/>
      <protection/>
    </xf>
    <xf numFmtId="0" fontId="71" fillId="13" borderId="10" xfId="23" applyFont="1" applyFill="1" applyBorder="1" applyAlignment="1">
      <alignment horizontal="center" vertical="center" wrapText="1"/>
      <protection/>
    </xf>
    <xf numFmtId="4" fontId="102" fillId="0" borderId="10" xfId="29" applyNumberFormat="1" applyFont="1" applyFill="1" applyBorder="1" applyAlignment="1">
      <alignment horizontal="center" vertical="center" wrapText="1"/>
    </xf>
    <xf numFmtId="0" fontId="67" fillId="0" borderId="2" xfId="23" applyFont="1" applyFill="1" applyBorder="1" applyAlignment="1">
      <alignment vertical="center" wrapText="1"/>
      <protection/>
    </xf>
    <xf numFmtId="0" fontId="179" fillId="13" borderId="11" xfId="23" applyFont="1" applyFill="1" applyBorder="1" applyAlignment="1">
      <alignment vertical="center" wrapText="1"/>
      <protection/>
    </xf>
    <xf numFmtId="3" fontId="102" fillId="13" borderId="0" xfId="23" applyNumberFormat="1" applyFont="1" applyFill="1" applyBorder="1" applyAlignment="1">
      <alignment horizontal="center" vertical="center" wrapText="1"/>
      <protection/>
    </xf>
    <xf numFmtId="0" fontId="102" fillId="13" borderId="0" xfId="23" applyFont="1" applyFill="1" applyBorder="1" applyAlignment="1">
      <alignment vertical="center" wrapText="1"/>
      <protection/>
    </xf>
    <xf numFmtId="0" fontId="67" fillId="13" borderId="0" xfId="23" applyFont="1" applyFill="1" applyBorder="1" applyAlignment="1">
      <alignment vertical="center" wrapText="1"/>
      <protection/>
    </xf>
    <xf numFmtId="0" fontId="71" fillId="13" borderId="0" xfId="23" applyFont="1" applyFill="1" applyBorder="1" applyAlignment="1">
      <alignment horizontal="center" vertical="center" wrapText="1"/>
      <protection/>
    </xf>
    <xf numFmtId="164" fontId="92" fillId="13" borderId="105" xfId="29" applyFont="1" applyFill="1" applyBorder="1" applyAlignment="1">
      <alignment vertical="center"/>
    </xf>
    <xf numFmtId="0" fontId="185" fillId="0" borderId="2" xfId="23" applyFont="1" applyFill="1" applyBorder="1" applyAlignment="1">
      <alignment horizontal="left" vertical="center" wrapText="1"/>
      <protection/>
    </xf>
    <xf numFmtId="0" fontId="277" fillId="0" borderId="10" xfId="23" applyFont="1" applyFill="1" applyBorder="1" applyAlignment="1">
      <alignment horizontal="center" vertical="center" wrapText="1"/>
      <protection/>
    </xf>
    <xf numFmtId="0" fontId="277" fillId="13" borderId="2" xfId="23" applyFont="1" applyFill="1" applyBorder="1" applyAlignment="1">
      <alignment vertical="center" wrapText="1"/>
      <protection/>
    </xf>
    <xf numFmtId="0" fontId="64" fillId="13" borderId="2" xfId="23" applyFont="1" applyFill="1" applyBorder="1" applyAlignment="1">
      <alignment vertical="center" wrapText="1"/>
      <protection/>
    </xf>
    <xf numFmtId="4" fontId="102" fillId="13" borderId="2" xfId="29" applyNumberFormat="1" applyFont="1" applyFill="1" applyBorder="1" applyAlignment="1">
      <alignment vertical="center" wrapText="1"/>
    </xf>
    <xf numFmtId="3" fontId="102" fillId="13" borderId="2" xfId="23" applyNumberFormat="1" applyFont="1" applyFill="1" applyBorder="1" applyAlignment="1">
      <alignment vertical="center" wrapText="1"/>
      <protection/>
    </xf>
    <xf numFmtId="0" fontId="277" fillId="0" borderId="2" xfId="23" applyFont="1" applyFill="1" applyBorder="1" applyAlignment="1">
      <alignment vertical="center" wrapText="1"/>
      <protection/>
    </xf>
    <xf numFmtId="3" fontId="102" fillId="0" borderId="2" xfId="23" applyNumberFormat="1" applyFont="1" applyFill="1" applyBorder="1" applyAlignment="1">
      <alignment vertical="center" wrapText="1"/>
      <protection/>
    </xf>
    <xf numFmtId="164" fontId="92" fillId="26" borderId="71" xfId="29" applyFont="1" applyFill="1" applyBorder="1" applyAlignment="1">
      <alignment vertical="center"/>
    </xf>
    <xf numFmtId="0" fontId="167" fillId="0" borderId="0" xfId="23" applyFont="1" applyFill="1" applyBorder="1" applyAlignment="1">
      <alignment horizontal="center" vertical="center" wrapText="1"/>
      <protection/>
    </xf>
    <xf numFmtId="0" fontId="67" fillId="0" borderId="0" xfId="23" applyFont="1" applyBorder="1" applyAlignment="1">
      <alignment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12" xfId="20"/>
    <cellStyle name="Normal 10" xfId="21"/>
    <cellStyle name="Normal 6" xfId="22"/>
    <cellStyle name="Normal 5" xfId="23"/>
    <cellStyle name="Comma 3" xfId="24"/>
    <cellStyle name="Normal 2" xfId="25"/>
    <cellStyle name="Comma 2" xfId="26"/>
    <cellStyle name="Comma 2 2" xfId="27"/>
    <cellStyle name="Comma 4" xfId="28"/>
    <cellStyle name="Comma 3 2" xfId="29"/>
    <cellStyle name="Note 2" xfId="30"/>
    <cellStyle name="Comma 5" xfId="31"/>
    <cellStyle name="Hyperlink" xfId="32"/>
    <cellStyle name="Normal 3" xfId="33"/>
    <cellStyle name="Comma 6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externalLink" Target="externalLinks/externalLink1.xml" /><Relationship Id="rId90" Type="http://schemas.openxmlformats.org/officeDocument/2006/relationships/externalLink" Target="externalLinks/externalLink2.xml" /><Relationship Id="rId91" Type="http://schemas.openxmlformats.org/officeDocument/2006/relationships/externalLink" Target="externalLinks/externalLink3.xml" /><Relationship Id="rId92" Type="http://schemas.openxmlformats.org/officeDocument/2006/relationships/externalLink" Target="externalLinks/externalLink4.xml" /><Relationship Id="rId93" Type="http://schemas.openxmlformats.org/officeDocument/2006/relationships/externalLink" Target="externalLinks/externalLink5.xml" /><Relationship Id="rId94" Type="http://schemas.openxmlformats.org/officeDocument/2006/relationships/externalLink" Target="externalLinks/externalLink6.xml" /><Relationship Id="rId95" Type="http://schemas.openxmlformats.org/officeDocument/2006/relationships/externalLink" Target="externalLinks/externalLink7.xml" /><Relationship Id="rId96" Type="http://schemas.openxmlformats.org/officeDocument/2006/relationships/externalLink" Target="externalLinks/externalLink8.xml" /><Relationship Id="rId97" Type="http://schemas.openxmlformats.org/officeDocument/2006/relationships/externalLink" Target="externalLinks/externalLink9.xml" /><Relationship Id="rId98" Type="http://schemas.openxmlformats.org/officeDocument/2006/relationships/externalLink" Target="externalLinks/externalLink10.xml" /><Relationship Id="rId99" Type="http://schemas.openxmlformats.org/officeDocument/2006/relationships/externalLink" Target="externalLinks/externalLink11.xml" /><Relationship Id="rId100" Type="http://schemas.openxmlformats.org/officeDocument/2006/relationships/externalLink" Target="externalLinks/externalLink12.xml" /><Relationship Id="rId101" Type="http://schemas.openxmlformats.org/officeDocument/2006/relationships/externalLink" Target="externalLinks/externalLink13.xml" /><Relationship Id="rId102" Type="http://schemas.openxmlformats.org/officeDocument/2006/relationships/externalLink" Target="externalLinks/externalLink14.xml" /><Relationship Id="rId103" Type="http://schemas.openxmlformats.org/officeDocument/2006/relationships/externalLink" Target="externalLinks/externalLink15.xml" /><Relationship Id="rId104" Type="http://schemas.openxmlformats.org/officeDocument/2006/relationships/externalLink" Target="externalLinks/externalLink16.xml" /><Relationship Id="rId10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66675</xdr:rowOff>
    </xdr:from>
    <xdr:to>
      <xdr:col>2</xdr:col>
      <xdr:colOff>219075</xdr:colOff>
      <xdr:row>4</xdr:row>
      <xdr:rowOff>123825</xdr:rowOff>
    </xdr:to>
    <xdr:pic>
      <xdr:nvPicPr>
        <xdr:cNvPr id="2" name="Picture 1" descr="LOGO-NE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90775" y="66675"/>
          <a:ext cx="904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0</xdr:row>
      <xdr:rowOff>123825</xdr:rowOff>
    </xdr:from>
    <xdr:to>
      <xdr:col>2</xdr:col>
      <xdr:colOff>104775</xdr:colOff>
      <xdr:row>4</xdr:row>
      <xdr:rowOff>104775</xdr:rowOff>
    </xdr:to>
    <xdr:pic>
      <xdr:nvPicPr>
        <xdr:cNvPr id="2" name="Picture 1" descr="LOGO-NE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19275" y="123825"/>
          <a:ext cx="876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0</xdr:row>
      <xdr:rowOff>104775</xdr:rowOff>
    </xdr:from>
    <xdr:to>
      <xdr:col>3</xdr:col>
      <xdr:colOff>38100</xdr:colOff>
      <xdr:row>4</xdr:row>
      <xdr:rowOff>114300</xdr:rowOff>
    </xdr:to>
    <xdr:pic>
      <xdr:nvPicPr>
        <xdr:cNvPr id="2" name="Picture 1" descr="LOGO-NEW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86025" y="104775"/>
          <a:ext cx="876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OUNTING%20%20%20APP-PPMP%20CSE%202020%20FORM%20-%2010%20September%2020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PP-PPMP%20CSE%202020%20FORM%20MEEDO-TOLL%20ROAD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PPMP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GAD%20&amp;%20MCPC%20%20MSWD%20OLAHE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R%20OFFICE(PPMP2020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PMP%202020%20BAC%20mcr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PMP-GAD%20&amp;%20MCPC%202020%20MSWDO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PMP-RHU%20CAPITATION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%20&amp;%20PPMP%20-mpd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-2\Desktop\2019%20MO%20file\PPMP%202020%201\AFP%2020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P-PPMP%202020%20MDRRM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PP-PPMP%20CSE%202020%20FORM%20-%20%20aID%20TO%20lEGISLATION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PP-PPMP%20CSE%202020%20FORM%20-%20%20non-office%20-%20support%20to%20community%20and%20development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PP-PPMP%20CSE%202020%20FORM%20-%20%20SB-Octtober%2023,%20201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PP-PPMP%20CSE%202020%20FORM%20-%2010%20TWS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PP-PPMP%20CSE%202020%20FORM%20MEEDO-MARK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MP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PPMP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PPMP"/>
      <sheetName val="Sheet1"/>
      <sheetName val="Sheet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n-office 1"/>
      <sheetName val="non-office 1 (2)"/>
      <sheetName val="non-office 1 (3)"/>
      <sheetName val="GERLY GAD"/>
      <sheetName val="GERLY GAD (5)"/>
      <sheetName val="GERLY GAD (3)"/>
      <sheetName val="GERLY GAD (4)"/>
      <sheetName val="GERLY GAD (6)"/>
      <sheetName val="GERLY GAD (7)"/>
      <sheetName val="GERLY GAD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PPMP2020"/>
    </sheetNames>
    <sheetDataSet>
      <sheetData sheetId="0" refreshError="1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BAC PPMP"/>
    </sheetNames>
    <sheetDataSet>
      <sheetData sheetId="0" refreshError="1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CPC 1"/>
      <sheetName val="MCPC 2"/>
      <sheetName val="MCPC 3"/>
      <sheetName val="MCPC 4"/>
      <sheetName val="MCPC 5"/>
      <sheetName val="MCPC 6"/>
      <sheetName val="GAD 1"/>
      <sheetName val="GAD 2"/>
      <sheetName val="GAD 3"/>
      <sheetName val="GAD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PMP"/>
      <sheetName val="ppmpofficedupplies"/>
      <sheetName val="ppmpITEquiptmen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MPDO 2020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dgets"/>
      <sheetName val="Comm Equip"/>
      <sheetName val="Auxilliary"/>
      <sheetName val="CSP"/>
      <sheetName val="BINS"/>
      <sheetName val="Defense"/>
      <sheetName val="Conduct SecurityPatrol"/>
      <sheetName val="Visitation"/>
      <sheetName val="Conduct School Peace and Dev"/>
    </sheetNames>
    <sheetDataSet>
      <sheetData sheetId="0"/>
      <sheetData sheetId="1"/>
      <sheetData sheetId="2">
        <row r="37">
          <cell r="B37" t="str">
            <v>Seasoning Mix</v>
          </cell>
          <cell r="F37" t="str">
            <v>packs</v>
          </cell>
        </row>
        <row r="38">
          <cell r="B38" t="str">
            <v>Iodized Salt</v>
          </cell>
          <cell r="F38" t="str">
            <v>kls</v>
          </cell>
        </row>
      </sheetData>
      <sheetData sheetId="3"/>
      <sheetData sheetId="4"/>
      <sheetData sheetId="5"/>
      <sheetData sheetId="6">
        <row r="19">
          <cell r="F19" t="str">
            <v>kls</v>
          </cell>
          <cell r="G19">
            <v>350</v>
          </cell>
        </row>
        <row r="20">
          <cell r="F20" t="str">
            <v>trays</v>
          </cell>
          <cell r="G20">
            <v>212</v>
          </cell>
        </row>
        <row r="21">
          <cell r="F21" t="str">
            <v>cases</v>
          </cell>
          <cell r="G21">
            <v>3500</v>
          </cell>
        </row>
        <row r="22">
          <cell r="F22" t="str">
            <v>cases</v>
          </cell>
          <cell r="G22">
            <v>2000</v>
          </cell>
        </row>
        <row r="23">
          <cell r="F23" t="str">
            <v>cases</v>
          </cell>
          <cell r="G23">
            <v>2000</v>
          </cell>
        </row>
        <row r="24">
          <cell r="F24" t="str">
            <v>cases</v>
          </cell>
          <cell r="G24">
            <v>600</v>
          </cell>
        </row>
        <row r="25">
          <cell r="F25" t="str">
            <v>cases</v>
          </cell>
          <cell r="G25">
            <v>1100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PPMP"/>
      <sheetName val="Sheet1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mayor PPMP"/>
      <sheetName val="Sheet1"/>
    </sheetNames>
    <sheetDataSet>
      <sheetData sheetId="0" refreshError="1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mayor PPMP"/>
      <sheetName val="Sheet1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mayor PPMP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PPMP"/>
      <sheetName val="ppmp2020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PPMP"/>
      <sheetName val="Sheet1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workbookViewId="0" topLeftCell="A1">
      <selection activeCell="A7" sqref="A7:G7"/>
    </sheetView>
  </sheetViews>
  <sheetFormatPr defaultColWidth="9.140625" defaultRowHeight="15"/>
  <cols>
    <col min="1" max="1" width="4.140625" style="0" customWidth="1"/>
    <col min="2" max="2" width="42.00390625" style="0" customWidth="1"/>
    <col min="3" max="3" width="12.00390625" style="0" customWidth="1"/>
    <col min="4" max="4" width="14.140625" style="0" customWidth="1"/>
    <col min="5" max="5" width="21.421875" style="0" customWidth="1"/>
    <col min="6" max="6" width="20.421875" style="61" customWidth="1"/>
    <col min="7" max="7" width="23.7109375" style="61" customWidth="1"/>
  </cols>
  <sheetData>
    <row r="1" spans="6:21" ht="15">
      <c r="F1"/>
      <c r="G1"/>
      <c r="Q1" s="95" t="s">
        <v>51</v>
      </c>
      <c r="R1" s="95"/>
      <c r="S1" s="95"/>
      <c r="T1" s="95"/>
      <c r="U1" s="95"/>
    </row>
    <row r="2" spans="1:21" s="10" customFormat="1" ht="15.75">
      <c r="A2" s="97" t="s">
        <v>9</v>
      </c>
      <c r="B2" s="97"/>
      <c r="C2" s="97"/>
      <c r="D2" s="97"/>
      <c r="E2" s="97"/>
      <c r="F2" s="97"/>
      <c r="G2" s="97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71"/>
      <c r="T2" s="71"/>
      <c r="U2" s="71"/>
    </row>
    <row r="3" spans="1:21" s="10" customFormat="1" ht="15.75">
      <c r="A3" s="97" t="s">
        <v>10</v>
      </c>
      <c r="B3" s="97"/>
      <c r="C3" s="97"/>
      <c r="D3" s="97"/>
      <c r="E3" s="97"/>
      <c r="F3" s="97"/>
      <c r="G3" s="97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71"/>
      <c r="T3" s="71"/>
      <c r="U3" s="71"/>
    </row>
    <row r="4" spans="1:21" s="10" customFormat="1" ht="15.75">
      <c r="A4" s="98" t="s">
        <v>11</v>
      </c>
      <c r="B4" s="98"/>
      <c r="C4" s="98"/>
      <c r="D4" s="98"/>
      <c r="E4" s="98"/>
      <c r="F4" s="98"/>
      <c r="G4" s="98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72"/>
      <c r="T4" s="72"/>
      <c r="U4" s="72"/>
    </row>
    <row r="5" spans="1:21" s="10" customFormat="1" ht="10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ht="27">
      <c r="A6" s="99" t="s">
        <v>250</v>
      </c>
      <c r="B6" s="99"/>
      <c r="C6" s="99"/>
      <c r="D6" s="99"/>
      <c r="E6" s="99"/>
      <c r="F6" s="99"/>
      <c r="G6" s="9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73"/>
      <c r="T6" s="73"/>
      <c r="U6" s="73"/>
    </row>
    <row r="7" spans="1:21" s="12" customFormat="1" ht="20.25">
      <c r="A7" s="78" t="s">
        <v>12</v>
      </c>
      <c r="B7" s="78"/>
      <c r="C7" s="78"/>
      <c r="D7" s="78"/>
      <c r="E7" s="78"/>
      <c r="F7" s="78"/>
      <c r="G7" s="78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74"/>
      <c r="T7" s="74"/>
      <c r="U7" s="74"/>
    </row>
    <row r="8" spans="1:21" ht="15" customHeight="1">
      <c r="A8" s="13" t="s">
        <v>41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" customHeight="1">
      <c r="A9" s="15" t="s">
        <v>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7" s="12" customFormat="1" ht="20.25">
      <c r="A10" s="78" t="s">
        <v>109</v>
      </c>
      <c r="B10" s="78"/>
      <c r="C10" s="78"/>
      <c r="D10" s="78"/>
      <c r="E10" s="78"/>
      <c r="F10" s="78"/>
      <c r="G10" s="78"/>
    </row>
    <row r="11" spans="1:7" ht="15" customHeight="1">
      <c r="A11" s="13" t="s">
        <v>41</v>
      </c>
      <c r="B11" s="14"/>
      <c r="C11" s="14"/>
      <c r="D11" s="14"/>
      <c r="E11" s="14"/>
      <c r="F11" s="62"/>
      <c r="G11" s="62"/>
    </row>
    <row r="12" spans="1:7" ht="15" customHeight="1">
      <c r="A12" s="15" t="s">
        <v>13</v>
      </c>
      <c r="B12" s="14"/>
      <c r="C12" s="14"/>
      <c r="D12" s="14"/>
      <c r="E12" s="14"/>
      <c r="F12" s="62"/>
      <c r="G12" s="62"/>
    </row>
    <row r="13" ht="5.25" customHeight="1"/>
    <row r="14" spans="1:7" s="16" customFormat="1" ht="21.75" customHeight="1">
      <c r="A14" s="87" t="s">
        <v>14</v>
      </c>
      <c r="B14" s="75" t="s">
        <v>15</v>
      </c>
      <c r="C14" s="75" t="s">
        <v>16</v>
      </c>
      <c r="D14" s="75" t="s">
        <v>17</v>
      </c>
      <c r="E14" s="75" t="s">
        <v>0</v>
      </c>
      <c r="F14" s="75" t="s">
        <v>103</v>
      </c>
      <c r="G14" s="75" t="s">
        <v>104</v>
      </c>
    </row>
    <row r="15" spans="1:7" s="16" customFormat="1" ht="15.75" customHeight="1">
      <c r="A15" s="87"/>
      <c r="B15" s="75"/>
      <c r="C15" s="75"/>
      <c r="D15" s="75"/>
      <c r="E15" s="75"/>
      <c r="F15" s="75"/>
      <c r="G15" s="75"/>
    </row>
    <row r="16" spans="1:7" s="26" customFormat="1" ht="24.75" customHeight="1">
      <c r="A16" s="17">
        <v>1</v>
      </c>
      <c r="B16" s="18" t="s">
        <v>54</v>
      </c>
      <c r="C16" s="19" t="s">
        <v>1</v>
      </c>
      <c r="D16" s="51">
        <v>3275000</v>
      </c>
      <c r="E16" s="45" t="s">
        <v>55</v>
      </c>
      <c r="F16" s="63" t="s">
        <v>110</v>
      </c>
      <c r="G16" s="21" t="s">
        <v>105</v>
      </c>
    </row>
    <row r="17" spans="1:7" s="26" customFormat="1" ht="24.75" customHeight="1">
      <c r="A17" s="17">
        <v>2</v>
      </c>
      <c r="B17" s="18" t="s">
        <v>56</v>
      </c>
      <c r="C17" s="19" t="s">
        <v>1</v>
      </c>
      <c r="D17" s="51">
        <v>2500000</v>
      </c>
      <c r="E17" s="45" t="s">
        <v>55</v>
      </c>
      <c r="F17" s="63" t="s">
        <v>110</v>
      </c>
      <c r="G17" s="21" t="s">
        <v>106</v>
      </c>
    </row>
    <row r="18" spans="1:7" s="26" customFormat="1" ht="24.75" customHeight="1">
      <c r="A18" s="17">
        <v>3</v>
      </c>
      <c r="B18" s="18" t="s">
        <v>57</v>
      </c>
      <c r="C18" s="19" t="s">
        <v>1</v>
      </c>
      <c r="D18" s="51">
        <v>2000000</v>
      </c>
      <c r="E18" s="45" t="s">
        <v>55</v>
      </c>
      <c r="F18" s="63" t="s">
        <v>110</v>
      </c>
      <c r="G18" s="21" t="s">
        <v>105</v>
      </c>
    </row>
    <row r="19" spans="1:7" s="26" customFormat="1" ht="24.75" customHeight="1">
      <c r="A19" s="17">
        <v>4</v>
      </c>
      <c r="B19" s="18" t="s">
        <v>58</v>
      </c>
      <c r="C19" s="19" t="s">
        <v>1</v>
      </c>
      <c r="D19" s="51">
        <v>1200000</v>
      </c>
      <c r="E19" s="45" t="s">
        <v>55</v>
      </c>
      <c r="F19" s="63" t="s">
        <v>110</v>
      </c>
      <c r="G19" s="21" t="s">
        <v>105</v>
      </c>
    </row>
    <row r="20" spans="1:7" s="27" customFormat="1" ht="44.25" customHeight="1">
      <c r="A20" s="17">
        <v>5</v>
      </c>
      <c r="B20" s="29" t="s">
        <v>59</v>
      </c>
      <c r="C20" s="19" t="s">
        <v>1</v>
      </c>
      <c r="D20" s="51">
        <v>2500000</v>
      </c>
      <c r="E20" s="45" t="s">
        <v>55</v>
      </c>
      <c r="F20" s="63" t="s">
        <v>115</v>
      </c>
      <c r="G20" s="21" t="s">
        <v>106</v>
      </c>
    </row>
    <row r="21" spans="1:7" s="26" customFormat="1" ht="27">
      <c r="A21" s="17">
        <v>6</v>
      </c>
      <c r="B21" s="18" t="s">
        <v>60</v>
      </c>
      <c r="C21" s="19" t="s">
        <v>1</v>
      </c>
      <c r="D21" s="51">
        <v>200000</v>
      </c>
      <c r="E21" s="45" t="s">
        <v>55</v>
      </c>
      <c r="F21" s="63" t="s">
        <v>115</v>
      </c>
      <c r="G21" s="21" t="s">
        <v>105</v>
      </c>
    </row>
    <row r="22" spans="1:7" s="26" customFormat="1" ht="17.25" customHeight="1">
      <c r="A22" s="79">
        <v>7</v>
      </c>
      <c r="B22" s="81" t="s">
        <v>61</v>
      </c>
      <c r="C22" s="83" t="s">
        <v>1</v>
      </c>
      <c r="D22" s="51">
        <v>3000000</v>
      </c>
      <c r="E22" s="45" t="s">
        <v>55</v>
      </c>
      <c r="F22" s="85" t="s">
        <v>111</v>
      </c>
      <c r="G22" s="76" t="s">
        <v>106</v>
      </c>
    </row>
    <row r="23" spans="1:7" s="26" customFormat="1" ht="13.5" customHeight="1">
      <c r="A23" s="80"/>
      <c r="B23" s="82"/>
      <c r="C23" s="84"/>
      <c r="D23" s="51">
        <v>2000000</v>
      </c>
      <c r="E23" s="45" t="s">
        <v>100</v>
      </c>
      <c r="F23" s="86"/>
      <c r="G23" s="77"/>
    </row>
    <row r="24" spans="1:7" s="26" customFormat="1" ht="27" customHeight="1">
      <c r="A24" s="17">
        <v>8</v>
      </c>
      <c r="B24" s="18" t="s">
        <v>62</v>
      </c>
      <c r="C24" s="19" t="s">
        <v>1</v>
      </c>
      <c r="D24" s="51">
        <v>1500000</v>
      </c>
      <c r="E24" s="45" t="s">
        <v>55</v>
      </c>
      <c r="F24" s="63" t="s">
        <v>110</v>
      </c>
      <c r="G24" s="21" t="s">
        <v>106</v>
      </c>
    </row>
    <row r="25" spans="1:7" s="26" customFormat="1" ht="28.5" customHeight="1">
      <c r="A25" s="17">
        <v>9</v>
      </c>
      <c r="B25" s="18" t="s">
        <v>63</v>
      </c>
      <c r="C25" s="19" t="s">
        <v>1</v>
      </c>
      <c r="D25" s="51">
        <v>349672</v>
      </c>
      <c r="E25" s="45" t="s">
        <v>55</v>
      </c>
      <c r="F25" s="63" t="s">
        <v>113</v>
      </c>
      <c r="G25" s="21" t="s">
        <v>106</v>
      </c>
    </row>
    <row r="26" spans="1:7" s="26" customFormat="1" ht="24.75" customHeight="1">
      <c r="A26" s="17">
        <v>10</v>
      </c>
      <c r="B26" s="18" t="s">
        <v>64</v>
      </c>
      <c r="C26" s="19" t="s">
        <v>65</v>
      </c>
      <c r="D26" s="51">
        <v>10400000</v>
      </c>
      <c r="E26" s="45" t="s">
        <v>55</v>
      </c>
      <c r="F26" s="63" t="s">
        <v>110</v>
      </c>
      <c r="G26" s="21" t="s">
        <v>106</v>
      </c>
    </row>
    <row r="27" spans="1:7" s="26" customFormat="1" ht="39.75" customHeight="1">
      <c r="A27" s="17">
        <v>11</v>
      </c>
      <c r="B27" s="18" t="s">
        <v>66</v>
      </c>
      <c r="C27" s="19" t="s">
        <v>1</v>
      </c>
      <c r="D27" s="51">
        <v>31353100</v>
      </c>
      <c r="E27" s="45" t="s">
        <v>25</v>
      </c>
      <c r="F27" s="63" t="s">
        <v>129</v>
      </c>
      <c r="G27" s="21" t="s">
        <v>107</v>
      </c>
    </row>
    <row r="28" spans="1:7" s="26" customFormat="1" ht="39" customHeight="1">
      <c r="A28" s="17">
        <v>12</v>
      </c>
      <c r="B28" s="18" t="s">
        <v>75</v>
      </c>
      <c r="C28" s="19" t="s">
        <v>1</v>
      </c>
      <c r="D28" s="51">
        <v>68646900</v>
      </c>
      <c r="E28" s="45" t="s">
        <v>25</v>
      </c>
      <c r="F28" s="63" t="s">
        <v>129</v>
      </c>
      <c r="G28" s="21"/>
    </row>
    <row r="29" spans="1:7" s="26" customFormat="1" ht="29.25" customHeight="1">
      <c r="A29" s="17">
        <v>13</v>
      </c>
      <c r="B29" s="18" t="s">
        <v>77</v>
      </c>
      <c r="C29" s="19" t="s">
        <v>1</v>
      </c>
      <c r="D29" s="51">
        <v>2000000</v>
      </c>
      <c r="E29" s="45" t="s">
        <v>67</v>
      </c>
      <c r="F29" s="63" t="s">
        <v>110</v>
      </c>
      <c r="G29" s="21" t="s">
        <v>105</v>
      </c>
    </row>
    <row r="30" spans="1:7" s="26" customFormat="1" ht="29.25" customHeight="1">
      <c r="A30" s="17">
        <v>14</v>
      </c>
      <c r="B30" s="18" t="s">
        <v>68</v>
      </c>
      <c r="C30" s="19" t="s">
        <v>1</v>
      </c>
      <c r="D30" s="51">
        <v>10000000</v>
      </c>
      <c r="E30" s="45" t="s">
        <v>69</v>
      </c>
      <c r="F30" s="63" t="s">
        <v>110</v>
      </c>
      <c r="G30" s="21" t="s">
        <v>105</v>
      </c>
    </row>
    <row r="31" spans="1:7" s="26" customFormat="1" ht="24.75" customHeight="1">
      <c r="A31" s="17">
        <v>15</v>
      </c>
      <c r="B31" s="18" t="s">
        <v>70</v>
      </c>
      <c r="C31" s="19" t="s">
        <v>1</v>
      </c>
      <c r="D31" s="51">
        <v>4477000</v>
      </c>
      <c r="E31" s="45" t="s">
        <v>71</v>
      </c>
      <c r="F31" s="63" t="s">
        <v>110</v>
      </c>
      <c r="G31" s="21" t="s">
        <v>108</v>
      </c>
    </row>
    <row r="32" spans="1:7" s="26" customFormat="1" ht="24.75" customHeight="1">
      <c r="A32" s="17">
        <v>16</v>
      </c>
      <c r="B32" s="18" t="s">
        <v>78</v>
      </c>
      <c r="C32" s="19" t="s">
        <v>1</v>
      </c>
      <c r="D32" s="51">
        <v>1700000</v>
      </c>
      <c r="E32" s="45" t="s">
        <v>71</v>
      </c>
      <c r="F32" s="63" t="s">
        <v>110</v>
      </c>
      <c r="G32" s="21" t="s">
        <v>108</v>
      </c>
    </row>
    <row r="33" spans="1:7" s="26" customFormat="1" ht="24.75" customHeight="1">
      <c r="A33" s="17">
        <v>17</v>
      </c>
      <c r="B33" s="18" t="s">
        <v>72</v>
      </c>
      <c r="C33" s="19" t="s">
        <v>1</v>
      </c>
      <c r="D33" s="51">
        <v>800000</v>
      </c>
      <c r="E33" s="45" t="s">
        <v>71</v>
      </c>
      <c r="F33" s="63" t="s">
        <v>110</v>
      </c>
      <c r="G33" s="21" t="s">
        <v>108</v>
      </c>
    </row>
    <row r="34" spans="1:7" s="66" customFormat="1" ht="15" customHeight="1">
      <c r="A34" s="53"/>
      <c r="B34" s="54"/>
      <c r="C34" s="55"/>
      <c r="D34" s="59"/>
      <c r="E34" s="56"/>
      <c r="F34" s="65"/>
      <c r="G34" s="67"/>
    </row>
    <row r="35" spans="1:7" s="26" customFormat="1" ht="24.75" customHeight="1">
      <c r="A35" s="17">
        <v>18</v>
      </c>
      <c r="B35" s="18" t="s">
        <v>79</v>
      </c>
      <c r="C35" s="19" t="s">
        <v>1</v>
      </c>
      <c r="D35" s="51">
        <v>10989754</v>
      </c>
      <c r="E35" s="45" t="s">
        <v>74</v>
      </c>
      <c r="F35" s="63" t="s">
        <v>114</v>
      </c>
      <c r="G35" s="21" t="s">
        <v>108</v>
      </c>
    </row>
    <row r="36" spans="1:7" s="26" customFormat="1" ht="29.25" customHeight="1">
      <c r="A36" s="17">
        <v>19</v>
      </c>
      <c r="B36" s="18" t="s">
        <v>76</v>
      </c>
      <c r="C36" s="19" t="s">
        <v>1</v>
      </c>
      <c r="D36" s="51">
        <v>2300000</v>
      </c>
      <c r="E36" s="45" t="s">
        <v>73</v>
      </c>
      <c r="F36" s="63" t="s">
        <v>110</v>
      </c>
      <c r="G36" s="21" t="s">
        <v>107</v>
      </c>
    </row>
    <row r="37" spans="1:7" s="26" customFormat="1" ht="25.5" customHeight="1">
      <c r="A37" s="17">
        <v>20</v>
      </c>
      <c r="B37" s="18" t="s">
        <v>80</v>
      </c>
      <c r="C37" s="19" t="s">
        <v>1</v>
      </c>
      <c r="D37" s="51">
        <v>5000000</v>
      </c>
      <c r="E37" s="45" t="s">
        <v>84</v>
      </c>
      <c r="F37" s="63" t="s">
        <v>114</v>
      </c>
      <c r="G37" s="21" t="s">
        <v>106</v>
      </c>
    </row>
    <row r="38" spans="1:7" s="26" customFormat="1" ht="33.75" customHeight="1">
      <c r="A38" s="17">
        <v>21</v>
      </c>
      <c r="B38" s="18" t="s">
        <v>81</v>
      </c>
      <c r="C38" s="19" t="s">
        <v>82</v>
      </c>
      <c r="D38" s="51">
        <v>1000000</v>
      </c>
      <c r="E38" s="45" t="s">
        <v>83</v>
      </c>
      <c r="F38" s="63" t="s">
        <v>114</v>
      </c>
      <c r="G38" s="21" t="s">
        <v>108</v>
      </c>
    </row>
    <row r="39" spans="1:7" s="26" customFormat="1" ht="23.25" customHeight="1">
      <c r="A39" s="17">
        <v>22</v>
      </c>
      <c r="B39" s="18" t="s">
        <v>88</v>
      </c>
      <c r="C39" s="19" t="s">
        <v>1</v>
      </c>
      <c r="D39" s="51">
        <v>3000000</v>
      </c>
      <c r="E39" s="45" t="s">
        <v>89</v>
      </c>
      <c r="F39" s="63" t="s">
        <v>114</v>
      </c>
      <c r="G39" s="21" t="s">
        <v>106</v>
      </c>
    </row>
    <row r="40" spans="1:7" s="26" customFormat="1" ht="25.5" customHeight="1">
      <c r="A40" s="17">
        <v>23</v>
      </c>
      <c r="B40" s="18" t="s">
        <v>90</v>
      </c>
      <c r="C40" s="19" t="s">
        <v>91</v>
      </c>
      <c r="D40" s="51">
        <v>795187</v>
      </c>
      <c r="E40" s="45" t="s">
        <v>92</v>
      </c>
      <c r="F40" s="63" t="s">
        <v>110</v>
      </c>
      <c r="G40" s="21" t="s">
        <v>106</v>
      </c>
    </row>
    <row r="41" spans="1:7" s="26" customFormat="1" ht="24.75" customHeight="1">
      <c r="A41" s="17">
        <v>24</v>
      </c>
      <c r="B41" s="18" t="s">
        <v>93</v>
      </c>
      <c r="C41" s="19" t="s">
        <v>1</v>
      </c>
      <c r="D41" s="51">
        <v>100000</v>
      </c>
      <c r="E41" s="45" t="s">
        <v>92</v>
      </c>
      <c r="F41" s="63" t="s">
        <v>113</v>
      </c>
      <c r="G41" s="21" t="s">
        <v>106</v>
      </c>
    </row>
    <row r="42" spans="1:7" s="26" customFormat="1" ht="25.5" customHeight="1">
      <c r="A42" s="17">
        <v>25</v>
      </c>
      <c r="B42" s="18" t="s">
        <v>85</v>
      </c>
      <c r="C42" s="19" t="s">
        <v>1</v>
      </c>
      <c r="D42" s="51">
        <v>200000</v>
      </c>
      <c r="E42" s="45" t="s">
        <v>86</v>
      </c>
      <c r="F42" s="63" t="s">
        <v>111</v>
      </c>
      <c r="G42" s="21" t="s">
        <v>106</v>
      </c>
    </row>
    <row r="43" spans="1:7" s="26" customFormat="1" ht="39" customHeight="1">
      <c r="A43" s="17">
        <v>26</v>
      </c>
      <c r="B43" s="18" t="s">
        <v>87</v>
      </c>
      <c r="C43" s="19" t="s">
        <v>1</v>
      </c>
      <c r="D43" s="51">
        <v>1000000</v>
      </c>
      <c r="E43" s="45" t="s">
        <v>86</v>
      </c>
      <c r="F43" s="63" t="s">
        <v>112</v>
      </c>
      <c r="G43" s="21" t="s">
        <v>106</v>
      </c>
    </row>
    <row r="44" spans="1:7" s="26" customFormat="1" ht="23.25" customHeight="1">
      <c r="A44" s="17">
        <v>27</v>
      </c>
      <c r="B44" s="18" t="s">
        <v>94</v>
      </c>
      <c r="C44" s="19" t="s">
        <v>1</v>
      </c>
      <c r="D44" s="51">
        <v>180000</v>
      </c>
      <c r="E44" s="45" t="s">
        <v>86</v>
      </c>
      <c r="F44" s="63" t="s">
        <v>113</v>
      </c>
      <c r="G44" s="21" t="s">
        <v>106</v>
      </c>
    </row>
    <row r="45" spans="1:7" s="26" customFormat="1" ht="41.25" customHeight="1">
      <c r="A45" s="17">
        <v>28</v>
      </c>
      <c r="B45" s="18" t="s">
        <v>96</v>
      </c>
      <c r="C45" s="19" t="s">
        <v>1</v>
      </c>
      <c r="D45" s="51">
        <v>600000</v>
      </c>
      <c r="E45" s="45" t="s">
        <v>86</v>
      </c>
      <c r="F45" s="63" t="s">
        <v>113</v>
      </c>
      <c r="G45" s="21" t="s">
        <v>106</v>
      </c>
    </row>
    <row r="46" spans="1:7" s="26" customFormat="1" ht="29.25" customHeight="1">
      <c r="A46" s="17">
        <v>29</v>
      </c>
      <c r="B46" s="18" t="s">
        <v>97</v>
      </c>
      <c r="C46" s="19" t="s">
        <v>1</v>
      </c>
      <c r="D46" s="51">
        <v>506942</v>
      </c>
      <c r="E46" s="45" t="s">
        <v>86</v>
      </c>
      <c r="F46" s="63" t="s">
        <v>113</v>
      </c>
      <c r="G46" s="21" t="s">
        <v>106</v>
      </c>
    </row>
    <row r="47" spans="1:7" s="26" customFormat="1" ht="24.75" customHeight="1">
      <c r="A47" s="17">
        <v>30</v>
      </c>
      <c r="B47" s="18" t="s">
        <v>98</v>
      </c>
      <c r="C47" s="19" t="s">
        <v>1</v>
      </c>
      <c r="D47" s="51">
        <v>500000</v>
      </c>
      <c r="E47" s="45" t="s">
        <v>99</v>
      </c>
      <c r="F47" s="63" t="s">
        <v>113</v>
      </c>
      <c r="G47" s="21" t="s">
        <v>106</v>
      </c>
    </row>
    <row r="48" spans="1:7" s="26" customFormat="1" ht="18.75" customHeight="1">
      <c r="A48" s="79">
        <v>31</v>
      </c>
      <c r="B48" s="81" t="s">
        <v>117</v>
      </c>
      <c r="C48" s="83" t="s">
        <v>1</v>
      </c>
      <c r="D48" s="51">
        <v>4398000</v>
      </c>
      <c r="E48" s="45" t="s">
        <v>118</v>
      </c>
      <c r="F48" s="85" t="s">
        <v>121</v>
      </c>
      <c r="G48" s="76" t="s">
        <v>122</v>
      </c>
    </row>
    <row r="49" spans="1:7" s="26" customFormat="1" ht="18.75" customHeight="1">
      <c r="A49" s="92"/>
      <c r="B49" s="93"/>
      <c r="C49" s="94"/>
      <c r="D49" s="51">
        <v>602000</v>
      </c>
      <c r="E49" s="45" t="s">
        <v>119</v>
      </c>
      <c r="F49" s="90"/>
      <c r="G49" s="91"/>
    </row>
    <row r="50" spans="1:7" s="26" customFormat="1" ht="18.75" customHeight="1">
      <c r="A50" s="80"/>
      <c r="B50" s="82"/>
      <c r="C50" s="84"/>
      <c r="D50" s="51">
        <v>1250000</v>
      </c>
      <c r="E50" s="45" t="s">
        <v>120</v>
      </c>
      <c r="F50" s="86"/>
      <c r="G50" s="77"/>
    </row>
    <row r="51" spans="1:7" s="26" customFormat="1" ht="18.75" customHeight="1">
      <c r="A51" s="79">
        <v>32</v>
      </c>
      <c r="B51" s="81" t="s">
        <v>123</v>
      </c>
      <c r="C51" s="83" t="s">
        <v>1</v>
      </c>
      <c r="D51" s="51">
        <v>2400000</v>
      </c>
      <c r="E51" s="45" t="s">
        <v>124</v>
      </c>
      <c r="F51" s="85" t="s">
        <v>121</v>
      </c>
      <c r="G51" s="76" t="s">
        <v>122</v>
      </c>
    </row>
    <row r="52" spans="1:7" s="26" customFormat="1" ht="18.75" customHeight="1">
      <c r="A52" s="80"/>
      <c r="B52" s="82"/>
      <c r="C52" s="84"/>
      <c r="D52" s="51">
        <v>600000</v>
      </c>
      <c r="E52" s="45" t="s">
        <v>126</v>
      </c>
      <c r="F52" s="86"/>
      <c r="G52" s="77"/>
    </row>
    <row r="53" spans="1:7" s="26" customFormat="1" ht="18.75" customHeight="1">
      <c r="A53" s="79">
        <v>33</v>
      </c>
      <c r="B53" s="81" t="s">
        <v>125</v>
      </c>
      <c r="C53" s="83" t="s">
        <v>1</v>
      </c>
      <c r="D53" s="51">
        <v>2234650.69</v>
      </c>
      <c r="E53" s="45" t="s">
        <v>127</v>
      </c>
      <c r="F53" s="85" t="s">
        <v>121</v>
      </c>
      <c r="G53" s="76" t="s">
        <v>122</v>
      </c>
    </row>
    <row r="54" spans="1:7" s="26" customFormat="1" ht="18.75" customHeight="1">
      <c r="A54" s="80"/>
      <c r="B54" s="82"/>
      <c r="C54" s="84"/>
      <c r="D54" s="51">
        <v>111732.53</v>
      </c>
      <c r="E54" s="45" t="s">
        <v>128</v>
      </c>
      <c r="F54" s="86"/>
      <c r="G54" s="77"/>
    </row>
    <row r="55" spans="1:7" s="3" customFormat="1" ht="9" customHeight="1">
      <c r="A55" s="8"/>
      <c r="B55" s="6"/>
      <c r="D55" s="57"/>
      <c r="E55" s="7"/>
      <c r="F55" s="64"/>
      <c r="G55" s="64"/>
    </row>
    <row r="56" spans="1:7" s="3" customFormat="1" ht="9" customHeight="1">
      <c r="A56" s="8"/>
      <c r="B56" s="6"/>
      <c r="D56" s="57"/>
      <c r="E56" s="7"/>
      <c r="F56" s="64"/>
      <c r="G56" s="64"/>
    </row>
    <row r="57" spans="1:7" s="3" customFormat="1" ht="15">
      <c r="A57" s="8"/>
      <c r="B57" s="6" t="s">
        <v>28</v>
      </c>
      <c r="D57" s="4"/>
      <c r="E57" s="9" t="s">
        <v>116</v>
      </c>
      <c r="F57" s="64"/>
      <c r="G57" s="64"/>
    </row>
    <row r="58" spans="1:7" s="3" customFormat="1" ht="15">
      <c r="A58" s="8"/>
      <c r="B58" s="38" t="s">
        <v>30</v>
      </c>
      <c r="D58" s="4"/>
      <c r="E58" s="88" t="s">
        <v>31</v>
      </c>
      <c r="F58" s="88"/>
      <c r="G58" s="88"/>
    </row>
    <row r="59" spans="1:7" s="3" customFormat="1" ht="15">
      <c r="A59" s="8"/>
      <c r="B59" s="5" t="s">
        <v>32</v>
      </c>
      <c r="D59" s="4"/>
      <c r="E59" s="89" t="s">
        <v>33</v>
      </c>
      <c r="F59" s="89"/>
      <c r="G59" s="89"/>
    </row>
    <row r="60" spans="1:7" s="3" customFormat="1" ht="15">
      <c r="A60" s="8"/>
      <c r="B60" s="6"/>
      <c r="D60" s="4"/>
      <c r="E60" s="7"/>
      <c r="F60" s="64"/>
      <c r="G60" s="64"/>
    </row>
    <row r="61" spans="1:7" s="3" customFormat="1" ht="15">
      <c r="A61" s="8"/>
      <c r="B61" s="6"/>
      <c r="D61" s="4"/>
      <c r="E61" s="7"/>
      <c r="F61" s="64"/>
      <c r="G61" s="64"/>
    </row>
    <row r="62" spans="1:7" s="3" customFormat="1" ht="15">
      <c r="A62" s="8"/>
      <c r="B62" s="6"/>
      <c r="D62" s="4"/>
      <c r="E62" s="7"/>
      <c r="F62" s="64"/>
      <c r="G62" s="64"/>
    </row>
    <row r="63" spans="1:7" s="3" customFormat="1" ht="15">
      <c r="A63" s="8"/>
      <c r="B63" s="6"/>
      <c r="D63" s="4"/>
      <c r="E63" s="7"/>
      <c r="F63" s="64"/>
      <c r="G63" s="64"/>
    </row>
    <row r="64" spans="1:7" s="3" customFormat="1" ht="15">
      <c r="A64" s="8"/>
      <c r="B64" s="6"/>
      <c r="D64" s="4"/>
      <c r="E64" s="7"/>
      <c r="F64" s="64"/>
      <c r="G64" s="64"/>
    </row>
    <row r="65" spans="1:7" s="3" customFormat="1" ht="15">
      <c r="A65" s="8"/>
      <c r="B65" s="6"/>
      <c r="D65" s="4"/>
      <c r="E65" s="7"/>
      <c r="F65" s="64"/>
      <c r="G65" s="64"/>
    </row>
    <row r="66" spans="1:2" ht="17.25">
      <c r="A66" s="2"/>
      <c r="B66" s="1"/>
    </row>
    <row r="67" spans="1:2" ht="17.25">
      <c r="A67" s="2"/>
      <c r="B67" s="1"/>
    </row>
    <row r="68" spans="1:2" ht="17.25">
      <c r="A68" s="2"/>
      <c r="B68" s="1"/>
    </row>
    <row r="69" spans="1:2" ht="17.25">
      <c r="A69" s="2"/>
      <c r="B69" s="1"/>
    </row>
    <row r="70" spans="1:2" ht="17.25">
      <c r="A70" s="2"/>
      <c r="B70" s="1"/>
    </row>
    <row r="71" spans="1:2" ht="17.25">
      <c r="A71" s="2"/>
      <c r="B71" s="1"/>
    </row>
    <row r="72" spans="1:2" ht="17.25">
      <c r="A72" s="2"/>
      <c r="B72" s="1"/>
    </row>
  </sheetData>
  <mergeCells count="36">
    <mergeCell ref="A2:G2"/>
    <mergeCell ref="A3:G3"/>
    <mergeCell ref="A4:G4"/>
    <mergeCell ref="A6:G6"/>
    <mergeCell ref="A7:G7"/>
    <mergeCell ref="Q1:U1"/>
    <mergeCell ref="A53:A54"/>
    <mergeCell ref="B53:B54"/>
    <mergeCell ref="C53:C54"/>
    <mergeCell ref="F53:F54"/>
    <mergeCell ref="G53:G54"/>
    <mergeCell ref="A48:A50"/>
    <mergeCell ref="B48:B50"/>
    <mergeCell ref="C48:C50"/>
    <mergeCell ref="A51:A52"/>
    <mergeCell ref="B51:B52"/>
    <mergeCell ref="C51:C52"/>
    <mergeCell ref="E58:G58"/>
    <mergeCell ref="E59:G59"/>
    <mergeCell ref="F48:F50"/>
    <mergeCell ref="G48:G50"/>
    <mergeCell ref="F51:F52"/>
    <mergeCell ref="G51:G52"/>
    <mergeCell ref="G14:G15"/>
    <mergeCell ref="G22:G23"/>
    <mergeCell ref="A10:G10"/>
    <mergeCell ref="A22:A23"/>
    <mergeCell ref="B22:B23"/>
    <mergeCell ref="C22:C23"/>
    <mergeCell ref="F22:F23"/>
    <mergeCell ref="A14:A15"/>
    <mergeCell ref="B14:B15"/>
    <mergeCell ref="C14:C15"/>
    <mergeCell ref="D14:D15"/>
    <mergeCell ref="E14:E15"/>
    <mergeCell ref="F14:F15"/>
  </mergeCells>
  <printOptions/>
  <pageMargins left="0.03937007874015748" right="0.03937007874015748" top="0.2362204724409449" bottom="0.07874015748031496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showGridLines="0" zoomScaleSheetLayoutView="100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8.28125" defaultRowHeight="15"/>
  <cols>
    <col min="1" max="1" width="16.140625" style="447" customWidth="1"/>
    <col min="2" max="2" width="59.140625" style="447" customWidth="1"/>
    <col min="3" max="3" width="21.28125" style="458" customWidth="1"/>
    <col min="4" max="4" width="12.140625" style="490" customWidth="1"/>
    <col min="5" max="5" width="12.140625" style="583" bestFit="1" customWidth="1"/>
    <col min="6" max="6" width="15.140625" style="578" customWidth="1"/>
    <col min="7" max="7" width="8.421875" style="447" customWidth="1"/>
    <col min="8" max="8" width="8.00390625" style="447" customWidth="1"/>
    <col min="9" max="9" width="8.28125" style="447" customWidth="1"/>
    <col min="10" max="12" width="8.57421875" style="447" customWidth="1"/>
    <col min="13" max="13" width="8.00390625" style="447" customWidth="1"/>
    <col min="14" max="14" width="7.421875" style="447" customWidth="1"/>
    <col min="15" max="15" width="8.57421875" style="447" customWidth="1"/>
    <col min="16" max="16" width="8.28125" style="447" customWidth="1"/>
    <col min="17" max="17" width="8.421875" style="447" customWidth="1"/>
    <col min="18" max="18" width="9.00390625" style="447" customWidth="1"/>
    <col min="19" max="19" width="9.00390625" style="581" customWidth="1"/>
    <col min="20" max="20" width="23.00390625" style="583" bestFit="1" customWidth="1"/>
    <col min="21" max="16384" width="8.28125" style="447" customWidth="1"/>
  </cols>
  <sheetData>
    <row r="1" spans="1:20" ht="15" customHeight="1">
      <c r="A1" s="444" t="s">
        <v>250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6"/>
    </row>
    <row r="2" spans="1:20" ht="15">
      <c r="A2" s="448"/>
      <c r="B2" s="449"/>
      <c r="C2" s="450"/>
      <c r="D2" s="451"/>
      <c r="E2" s="452"/>
      <c r="F2" s="453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54"/>
      <c r="T2" s="455"/>
    </row>
    <row r="3" spans="1:20" ht="15">
      <c r="A3" s="456" t="s">
        <v>409</v>
      </c>
      <c r="B3" s="457"/>
      <c r="D3" s="451"/>
      <c r="E3" s="452"/>
      <c r="F3" s="453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4"/>
      <c r="T3" s="455"/>
    </row>
    <row r="4" spans="1:20" ht="15">
      <c r="A4" s="459" t="s">
        <v>133</v>
      </c>
      <c r="B4" s="449"/>
      <c r="C4" s="460" t="s">
        <v>134</v>
      </c>
      <c r="D4" s="461"/>
      <c r="E4" s="461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54"/>
      <c r="T4" s="455"/>
    </row>
    <row r="5" spans="1:20" ht="13.5" thickBot="1">
      <c r="A5" s="462" t="s">
        <v>135</v>
      </c>
      <c r="B5" s="463"/>
      <c r="C5" s="464"/>
      <c r="D5" s="465"/>
      <c r="E5" s="466"/>
      <c r="F5" s="467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8"/>
      <c r="T5" s="469"/>
    </row>
    <row r="6" spans="1:20" ht="13.5" thickBot="1">
      <c r="A6" s="470" t="s">
        <v>136</v>
      </c>
      <c r="B6" s="470" t="s">
        <v>137</v>
      </c>
      <c r="C6" s="471" t="s">
        <v>257</v>
      </c>
      <c r="D6" s="472" t="s">
        <v>139</v>
      </c>
      <c r="E6" s="473" t="s">
        <v>140</v>
      </c>
      <c r="F6" s="474" t="s">
        <v>141</v>
      </c>
      <c r="G6" s="475" t="s">
        <v>142</v>
      </c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7"/>
      <c r="T6" s="478" t="s">
        <v>143</v>
      </c>
    </row>
    <row r="7" spans="1:20" s="490" customFormat="1" ht="13.5" thickBot="1">
      <c r="A7" s="479"/>
      <c r="B7" s="479"/>
      <c r="C7" s="480"/>
      <c r="D7" s="481"/>
      <c r="E7" s="482"/>
      <c r="F7" s="483"/>
      <c r="G7" s="484" t="s">
        <v>144</v>
      </c>
      <c r="H7" s="485" t="s">
        <v>145</v>
      </c>
      <c r="I7" s="485" t="s">
        <v>146</v>
      </c>
      <c r="J7" s="485" t="s">
        <v>147</v>
      </c>
      <c r="K7" s="485" t="s">
        <v>148</v>
      </c>
      <c r="L7" s="485" t="s">
        <v>149</v>
      </c>
      <c r="M7" s="486" t="s">
        <v>150</v>
      </c>
      <c r="N7" s="487" t="s">
        <v>151</v>
      </c>
      <c r="O7" s="487" t="s">
        <v>152</v>
      </c>
      <c r="P7" s="488" t="s">
        <v>153</v>
      </c>
      <c r="Q7" s="488" t="s">
        <v>154</v>
      </c>
      <c r="R7" s="488" t="s">
        <v>155</v>
      </c>
      <c r="S7" s="488" t="s">
        <v>156</v>
      </c>
      <c r="T7" s="489"/>
    </row>
    <row r="8" spans="1:20" s="503" customFormat="1" ht="15">
      <c r="A8" s="491" t="s">
        <v>158</v>
      </c>
      <c r="B8" s="492" t="s">
        <v>159</v>
      </c>
      <c r="C8" s="493"/>
      <c r="D8" s="494" t="s">
        <v>160</v>
      </c>
      <c r="E8" s="495">
        <v>49.73</v>
      </c>
      <c r="F8" s="496"/>
      <c r="G8" s="497"/>
      <c r="H8" s="498"/>
      <c r="I8" s="498">
        <v>10</v>
      </c>
      <c r="J8" s="498"/>
      <c r="K8" s="498"/>
      <c r="L8" s="498"/>
      <c r="M8" s="499"/>
      <c r="N8" s="500"/>
      <c r="O8" s="500">
        <v>10</v>
      </c>
      <c r="P8" s="499"/>
      <c r="Q8" s="500"/>
      <c r="R8" s="500"/>
      <c r="S8" s="501">
        <f>SUM(G8:R8)</f>
        <v>20</v>
      </c>
      <c r="T8" s="502">
        <f>E8*S8</f>
        <v>994.5999999999999</v>
      </c>
    </row>
    <row r="9" spans="1:20" s="503" customFormat="1" ht="15">
      <c r="A9" s="491" t="s">
        <v>162</v>
      </c>
      <c r="B9" s="504" t="s">
        <v>410</v>
      </c>
      <c r="C9" s="505"/>
      <c r="D9" s="506" t="s">
        <v>411</v>
      </c>
      <c r="E9" s="495">
        <v>32.45</v>
      </c>
      <c r="F9" s="496"/>
      <c r="G9" s="497"/>
      <c r="H9" s="498"/>
      <c r="I9" s="498">
        <v>6</v>
      </c>
      <c r="J9" s="498"/>
      <c r="K9" s="498"/>
      <c r="L9" s="498"/>
      <c r="M9" s="499"/>
      <c r="N9" s="500"/>
      <c r="O9" s="500"/>
      <c r="P9" s="499"/>
      <c r="Q9" s="500"/>
      <c r="R9" s="500"/>
      <c r="S9" s="501">
        <f>SUM(G9:R9)</f>
        <v>6</v>
      </c>
      <c r="T9" s="502">
        <f>E9*S9</f>
        <v>194.70000000000002</v>
      </c>
    </row>
    <row r="10" spans="1:20" s="503" customFormat="1" ht="15">
      <c r="A10" s="491" t="s">
        <v>165</v>
      </c>
      <c r="B10" s="504" t="s">
        <v>412</v>
      </c>
      <c r="C10" s="505"/>
      <c r="D10" s="506" t="s">
        <v>411</v>
      </c>
      <c r="E10" s="495">
        <v>59.49</v>
      </c>
      <c r="F10" s="496"/>
      <c r="G10" s="497">
        <v>6</v>
      </c>
      <c r="H10" s="498"/>
      <c r="I10" s="498"/>
      <c r="J10" s="498"/>
      <c r="K10" s="498"/>
      <c r="L10" s="498"/>
      <c r="M10" s="499"/>
      <c r="N10" s="500"/>
      <c r="O10" s="500"/>
      <c r="P10" s="499"/>
      <c r="Q10" s="500"/>
      <c r="R10" s="500"/>
      <c r="S10" s="501">
        <f>SUM(G10:R10)</f>
        <v>6</v>
      </c>
      <c r="T10" s="502">
        <f>E10*S10</f>
        <v>356.94</v>
      </c>
    </row>
    <row r="11" spans="1:20" s="518" customFormat="1" ht="15">
      <c r="A11" s="491" t="s">
        <v>167</v>
      </c>
      <c r="B11" s="507" t="s">
        <v>413</v>
      </c>
      <c r="C11" s="508"/>
      <c r="D11" s="509" t="s">
        <v>196</v>
      </c>
      <c r="E11" s="510">
        <v>67.06</v>
      </c>
      <c r="F11" s="511"/>
      <c r="G11" s="512"/>
      <c r="H11" s="513"/>
      <c r="I11" s="513">
        <v>6</v>
      </c>
      <c r="J11" s="513"/>
      <c r="K11" s="513"/>
      <c r="L11" s="513"/>
      <c r="M11" s="514"/>
      <c r="N11" s="515"/>
      <c r="O11" s="515">
        <v>6</v>
      </c>
      <c r="P11" s="514"/>
      <c r="Q11" s="515"/>
      <c r="R11" s="515"/>
      <c r="S11" s="516">
        <v>12</v>
      </c>
      <c r="T11" s="517">
        <v>804.72</v>
      </c>
    </row>
    <row r="12" spans="1:20" s="518" customFormat="1" ht="15">
      <c r="A12" s="491" t="s">
        <v>170</v>
      </c>
      <c r="B12" s="519" t="s">
        <v>163</v>
      </c>
      <c r="C12" s="508"/>
      <c r="D12" s="509" t="s">
        <v>164</v>
      </c>
      <c r="E12" s="510">
        <v>119.09</v>
      </c>
      <c r="F12" s="511"/>
      <c r="G12" s="512">
        <v>10</v>
      </c>
      <c r="H12" s="513"/>
      <c r="I12" s="513"/>
      <c r="J12" s="513"/>
      <c r="K12" s="513"/>
      <c r="L12" s="513"/>
      <c r="M12" s="514">
        <v>10</v>
      </c>
      <c r="N12" s="515"/>
      <c r="O12" s="515"/>
      <c r="P12" s="514"/>
      <c r="Q12" s="515"/>
      <c r="R12" s="515"/>
      <c r="S12" s="516">
        <v>20</v>
      </c>
      <c r="T12" s="520">
        <v>2381.8</v>
      </c>
    </row>
    <row r="13" spans="1:20" s="503" customFormat="1" ht="15">
      <c r="A13" s="491" t="s">
        <v>173</v>
      </c>
      <c r="B13" s="521" t="s">
        <v>166</v>
      </c>
      <c r="C13" s="522"/>
      <c r="D13" s="523" t="s">
        <v>164</v>
      </c>
      <c r="E13" s="495">
        <v>123.08</v>
      </c>
      <c r="F13" s="496"/>
      <c r="G13" s="497">
        <v>10</v>
      </c>
      <c r="H13" s="498"/>
      <c r="I13" s="498"/>
      <c r="J13" s="498"/>
      <c r="K13" s="498"/>
      <c r="L13" s="498"/>
      <c r="M13" s="499">
        <v>10</v>
      </c>
      <c r="N13" s="500"/>
      <c r="O13" s="500"/>
      <c r="P13" s="499"/>
      <c r="Q13" s="500"/>
      <c r="R13" s="500"/>
      <c r="S13" s="501">
        <f>SUM(G13:R13)</f>
        <v>20</v>
      </c>
      <c r="T13" s="502">
        <f>E13*S13</f>
        <v>2461.6</v>
      </c>
    </row>
    <row r="14" spans="1:20" s="503" customFormat="1" ht="15">
      <c r="A14" s="491" t="s">
        <v>176</v>
      </c>
      <c r="B14" s="524" t="s">
        <v>414</v>
      </c>
      <c r="C14" s="525"/>
      <c r="D14" s="526" t="s">
        <v>415</v>
      </c>
      <c r="E14" s="495">
        <v>20.28</v>
      </c>
      <c r="F14" s="496"/>
      <c r="G14" s="497"/>
      <c r="H14" s="498"/>
      <c r="I14" s="498">
        <v>1</v>
      </c>
      <c r="J14" s="498"/>
      <c r="K14" s="498"/>
      <c r="L14" s="498"/>
      <c r="M14" s="499">
        <v>1</v>
      </c>
      <c r="N14" s="500"/>
      <c r="O14" s="500">
        <v>1</v>
      </c>
      <c r="P14" s="499"/>
      <c r="Q14" s="500"/>
      <c r="R14" s="500"/>
      <c r="S14" s="501">
        <v>3</v>
      </c>
      <c r="T14" s="502">
        <v>60.84</v>
      </c>
    </row>
    <row r="15" spans="1:20" s="503" customFormat="1" ht="15">
      <c r="A15" s="491" t="s">
        <v>178</v>
      </c>
      <c r="B15" s="504" t="s">
        <v>416</v>
      </c>
      <c r="C15" s="527"/>
      <c r="D15" s="528" t="s">
        <v>415</v>
      </c>
      <c r="E15" s="495">
        <v>19.2</v>
      </c>
      <c r="F15" s="496"/>
      <c r="G15" s="497"/>
      <c r="H15" s="498"/>
      <c r="I15" s="498">
        <v>1</v>
      </c>
      <c r="J15" s="498"/>
      <c r="K15" s="498"/>
      <c r="L15" s="498"/>
      <c r="M15" s="499">
        <v>1</v>
      </c>
      <c r="N15" s="500"/>
      <c r="O15" s="500">
        <v>1</v>
      </c>
      <c r="P15" s="499"/>
      <c r="Q15" s="500"/>
      <c r="R15" s="500"/>
      <c r="S15" s="501">
        <v>3</v>
      </c>
      <c r="T15" s="502">
        <v>57.6</v>
      </c>
    </row>
    <row r="16" spans="1:20" s="503" customFormat="1" ht="15">
      <c r="A16" s="491" t="s">
        <v>180</v>
      </c>
      <c r="B16" s="529" t="s">
        <v>417</v>
      </c>
      <c r="C16" s="530"/>
      <c r="D16" s="531" t="s">
        <v>415</v>
      </c>
      <c r="E16" s="495">
        <v>91.94</v>
      </c>
      <c r="F16" s="496"/>
      <c r="G16" s="497"/>
      <c r="H16" s="498"/>
      <c r="I16" s="498">
        <v>1</v>
      </c>
      <c r="J16" s="498"/>
      <c r="K16" s="498"/>
      <c r="L16" s="498"/>
      <c r="M16" s="499">
        <v>1</v>
      </c>
      <c r="N16" s="500"/>
      <c r="O16" s="500">
        <v>1</v>
      </c>
      <c r="P16" s="499"/>
      <c r="Q16" s="500"/>
      <c r="R16" s="500"/>
      <c r="S16" s="501">
        <v>3</v>
      </c>
      <c r="T16" s="502">
        <v>275.82</v>
      </c>
    </row>
    <row r="17" spans="1:20" s="518" customFormat="1" ht="15">
      <c r="A17" s="491" t="s">
        <v>183</v>
      </c>
      <c r="B17" s="532" t="s">
        <v>418</v>
      </c>
      <c r="C17" s="508"/>
      <c r="D17" s="509" t="s">
        <v>419</v>
      </c>
      <c r="E17" s="510">
        <v>97.34</v>
      </c>
      <c r="F17" s="511"/>
      <c r="G17" s="512">
        <v>1</v>
      </c>
      <c r="H17" s="513"/>
      <c r="I17" s="513"/>
      <c r="J17" s="513">
        <v>1</v>
      </c>
      <c r="K17" s="513"/>
      <c r="L17" s="513"/>
      <c r="M17" s="514">
        <v>1</v>
      </c>
      <c r="N17" s="515"/>
      <c r="O17" s="515"/>
      <c r="P17" s="514"/>
      <c r="Q17" s="515"/>
      <c r="R17" s="515"/>
      <c r="S17" s="516">
        <v>3</v>
      </c>
      <c r="T17" s="517">
        <v>292.02</v>
      </c>
    </row>
    <row r="18" spans="1:20" s="503" customFormat="1" ht="15">
      <c r="A18" s="491" t="s">
        <v>185</v>
      </c>
      <c r="B18" s="533" t="s">
        <v>420</v>
      </c>
      <c r="C18" s="522"/>
      <c r="D18" s="523" t="s">
        <v>196</v>
      </c>
      <c r="E18" s="495">
        <v>70.3</v>
      </c>
      <c r="F18" s="496"/>
      <c r="G18" s="497">
        <v>5</v>
      </c>
      <c r="H18" s="498"/>
      <c r="I18" s="498">
        <v>5</v>
      </c>
      <c r="J18" s="498"/>
      <c r="K18" s="498"/>
      <c r="L18" s="498">
        <v>5</v>
      </c>
      <c r="M18" s="499"/>
      <c r="N18" s="500"/>
      <c r="O18" s="500">
        <v>5</v>
      </c>
      <c r="P18" s="499"/>
      <c r="Q18" s="500">
        <v>3</v>
      </c>
      <c r="R18" s="500"/>
      <c r="S18" s="501">
        <f>SUM(G18:R18)</f>
        <v>23</v>
      </c>
      <c r="T18" s="502">
        <f>E18*S18</f>
        <v>1616.8999999999999</v>
      </c>
    </row>
    <row r="19" spans="1:20" s="503" customFormat="1" ht="15">
      <c r="A19" s="491" t="s">
        <v>187</v>
      </c>
      <c r="B19" s="533" t="s">
        <v>421</v>
      </c>
      <c r="C19" s="530"/>
      <c r="D19" s="523" t="s">
        <v>175</v>
      </c>
      <c r="E19" s="495">
        <v>75.39</v>
      </c>
      <c r="F19" s="496"/>
      <c r="G19" s="497">
        <v>2</v>
      </c>
      <c r="H19" s="498"/>
      <c r="I19" s="498"/>
      <c r="J19" s="498"/>
      <c r="K19" s="498"/>
      <c r="L19" s="498">
        <v>2</v>
      </c>
      <c r="M19" s="499"/>
      <c r="N19" s="500"/>
      <c r="O19" s="500">
        <v>2</v>
      </c>
      <c r="P19" s="499"/>
      <c r="Q19" s="500"/>
      <c r="R19" s="500"/>
      <c r="S19" s="501">
        <v>6</v>
      </c>
      <c r="T19" s="502">
        <v>421.8</v>
      </c>
    </row>
    <row r="20" spans="1:20" s="503" customFormat="1" ht="15">
      <c r="A20" s="491" t="s">
        <v>189</v>
      </c>
      <c r="B20" s="519" t="s">
        <v>181</v>
      </c>
      <c r="C20" s="530"/>
      <c r="D20" s="534" t="s">
        <v>182</v>
      </c>
      <c r="E20" s="495">
        <v>1987.44</v>
      </c>
      <c r="F20" s="496"/>
      <c r="G20" s="497">
        <v>1</v>
      </c>
      <c r="H20" s="498"/>
      <c r="I20" s="498"/>
      <c r="J20" s="498"/>
      <c r="K20" s="498"/>
      <c r="L20" s="498">
        <v>1</v>
      </c>
      <c r="M20" s="499"/>
      <c r="N20" s="500"/>
      <c r="O20" s="500">
        <v>1</v>
      </c>
      <c r="P20" s="499"/>
      <c r="Q20" s="500"/>
      <c r="R20" s="500"/>
      <c r="S20" s="501">
        <v>3</v>
      </c>
      <c r="T20" s="502">
        <v>226.17</v>
      </c>
    </row>
    <row r="21" spans="1:20" s="503" customFormat="1" ht="15">
      <c r="A21" s="491" t="s">
        <v>191</v>
      </c>
      <c r="B21" s="519" t="s">
        <v>422</v>
      </c>
      <c r="C21" s="530"/>
      <c r="D21" s="534" t="s">
        <v>175</v>
      </c>
      <c r="E21" s="495">
        <v>148.18</v>
      </c>
      <c r="F21" s="496"/>
      <c r="G21" s="497">
        <v>1</v>
      </c>
      <c r="H21" s="498"/>
      <c r="I21" s="498"/>
      <c r="J21" s="498"/>
      <c r="K21" s="498"/>
      <c r="L21" s="498">
        <v>1</v>
      </c>
      <c r="M21" s="499"/>
      <c r="N21" s="500"/>
      <c r="O21" s="500">
        <v>1</v>
      </c>
      <c r="P21" s="499"/>
      <c r="Q21" s="500"/>
      <c r="R21" s="500"/>
      <c r="S21" s="501">
        <v>3</v>
      </c>
      <c r="T21" s="502">
        <v>444.54</v>
      </c>
    </row>
    <row r="22" spans="1:20" s="503" customFormat="1" ht="15">
      <c r="A22" s="491" t="s">
        <v>194</v>
      </c>
      <c r="B22" s="519" t="s">
        <v>179</v>
      </c>
      <c r="C22" s="527"/>
      <c r="D22" s="535" t="s">
        <v>175</v>
      </c>
      <c r="E22" s="495">
        <v>110.32</v>
      </c>
      <c r="F22" s="496"/>
      <c r="G22" s="497">
        <v>1</v>
      </c>
      <c r="H22" s="498"/>
      <c r="I22" s="498"/>
      <c r="J22" s="498"/>
      <c r="K22" s="498"/>
      <c r="L22" s="498">
        <v>1</v>
      </c>
      <c r="M22" s="499"/>
      <c r="N22" s="500"/>
      <c r="O22" s="500">
        <v>1</v>
      </c>
      <c r="P22" s="499"/>
      <c r="Q22" s="500"/>
      <c r="R22" s="500"/>
      <c r="S22" s="501">
        <v>3</v>
      </c>
      <c r="T22" s="502">
        <v>330.96</v>
      </c>
    </row>
    <row r="23" spans="1:20" s="503" customFormat="1" ht="15">
      <c r="A23" s="491" t="s">
        <v>197</v>
      </c>
      <c r="B23" s="524" t="s">
        <v>168</v>
      </c>
      <c r="C23" s="522"/>
      <c r="D23" s="523" t="s">
        <v>169</v>
      </c>
      <c r="E23" s="495">
        <v>49.73</v>
      </c>
      <c r="F23" s="496"/>
      <c r="G23" s="497"/>
      <c r="H23" s="498"/>
      <c r="I23" s="498">
        <v>1</v>
      </c>
      <c r="J23" s="498"/>
      <c r="K23" s="498"/>
      <c r="L23" s="498">
        <v>1</v>
      </c>
      <c r="M23" s="499"/>
      <c r="N23" s="500"/>
      <c r="O23" s="500">
        <v>1</v>
      </c>
      <c r="P23" s="499"/>
      <c r="Q23" s="500"/>
      <c r="R23" s="500"/>
      <c r="S23" s="501">
        <v>3</v>
      </c>
      <c r="T23" s="502">
        <f>E23*S23</f>
        <v>149.19</v>
      </c>
    </row>
    <row r="24" spans="1:20" s="518" customFormat="1" ht="15">
      <c r="A24" s="491" t="s">
        <v>199</v>
      </c>
      <c r="B24" s="504" t="s">
        <v>423</v>
      </c>
      <c r="C24" s="508"/>
      <c r="D24" s="509" t="s">
        <v>193</v>
      </c>
      <c r="E24" s="510">
        <v>19.68</v>
      </c>
      <c r="F24" s="511"/>
      <c r="G24" s="512"/>
      <c r="H24" s="513"/>
      <c r="I24" s="513">
        <v>2</v>
      </c>
      <c r="J24" s="513"/>
      <c r="K24" s="513"/>
      <c r="L24" s="513">
        <v>2</v>
      </c>
      <c r="M24" s="514"/>
      <c r="N24" s="515"/>
      <c r="O24" s="515">
        <v>1</v>
      </c>
      <c r="P24" s="514"/>
      <c r="Q24" s="515"/>
      <c r="R24" s="515"/>
      <c r="S24" s="516">
        <v>5</v>
      </c>
      <c r="T24" s="520">
        <v>98.4</v>
      </c>
    </row>
    <row r="25" spans="1:20" s="503" customFormat="1" ht="15">
      <c r="A25" s="491" t="s">
        <v>202</v>
      </c>
      <c r="B25" s="504" t="s">
        <v>424</v>
      </c>
      <c r="C25" s="522"/>
      <c r="D25" s="523" t="s">
        <v>172</v>
      </c>
      <c r="E25" s="495">
        <v>57.32</v>
      </c>
      <c r="F25" s="496"/>
      <c r="G25" s="497"/>
      <c r="H25" s="498"/>
      <c r="I25" s="498">
        <v>2</v>
      </c>
      <c r="J25" s="498"/>
      <c r="K25" s="498"/>
      <c r="L25" s="498">
        <v>1</v>
      </c>
      <c r="M25" s="499"/>
      <c r="N25" s="500"/>
      <c r="O25" s="500">
        <v>2</v>
      </c>
      <c r="P25" s="499"/>
      <c r="Q25" s="500"/>
      <c r="R25" s="500"/>
      <c r="S25" s="501">
        <f>SUM(G25:R25)</f>
        <v>5</v>
      </c>
      <c r="T25" s="502">
        <f>E25*S25</f>
        <v>286.6</v>
      </c>
    </row>
    <row r="26" spans="1:20" s="503" customFormat="1" ht="15">
      <c r="A26" s="491" t="s">
        <v>204</v>
      </c>
      <c r="B26" s="536" t="s">
        <v>425</v>
      </c>
      <c r="C26" s="522"/>
      <c r="D26" s="523" t="s">
        <v>172</v>
      </c>
      <c r="E26" s="495">
        <v>29.08</v>
      </c>
      <c r="F26" s="496"/>
      <c r="G26" s="497"/>
      <c r="H26" s="498"/>
      <c r="I26" s="498">
        <v>2</v>
      </c>
      <c r="J26" s="498"/>
      <c r="K26" s="498"/>
      <c r="L26" s="498">
        <v>1</v>
      </c>
      <c r="M26" s="499"/>
      <c r="N26" s="500"/>
      <c r="O26" s="500">
        <v>2</v>
      </c>
      <c r="P26" s="499"/>
      <c r="Q26" s="500"/>
      <c r="R26" s="500"/>
      <c r="S26" s="501">
        <v>5</v>
      </c>
      <c r="T26" s="502">
        <v>145.4</v>
      </c>
    </row>
    <row r="27" spans="1:20" s="503" customFormat="1" ht="15">
      <c r="A27" s="491" t="s">
        <v>206</v>
      </c>
      <c r="B27" s="536" t="s">
        <v>171</v>
      </c>
      <c r="C27" s="522"/>
      <c r="D27" s="523" t="s">
        <v>172</v>
      </c>
      <c r="E27" s="495">
        <v>27.58</v>
      </c>
      <c r="F27" s="496"/>
      <c r="G27" s="497"/>
      <c r="H27" s="498"/>
      <c r="I27" s="498">
        <v>1</v>
      </c>
      <c r="J27" s="498"/>
      <c r="K27" s="498"/>
      <c r="L27" s="498">
        <v>2</v>
      </c>
      <c r="M27" s="499"/>
      <c r="N27" s="500"/>
      <c r="O27" s="500">
        <v>2</v>
      </c>
      <c r="P27" s="499"/>
      <c r="Q27" s="500"/>
      <c r="R27" s="500"/>
      <c r="S27" s="501">
        <f aca="true" t="shared" si="0" ref="S27:S32">SUM(G27:R27)</f>
        <v>5</v>
      </c>
      <c r="T27" s="502">
        <f aca="true" t="shared" si="1" ref="T27:T32">E27*S27</f>
        <v>137.89999999999998</v>
      </c>
    </row>
    <row r="28" spans="1:20" s="503" customFormat="1" ht="15">
      <c r="A28" s="491" t="s">
        <v>209</v>
      </c>
      <c r="B28" s="504" t="s">
        <v>426</v>
      </c>
      <c r="C28" s="522"/>
      <c r="D28" s="523" t="s">
        <v>427</v>
      </c>
      <c r="E28" s="495">
        <v>88.69</v>
      </c>
      <c r="F28" s="496"/>
      <c r="G28" s="497">
        <v>2</v>
      </c>
      <c r="H28" s="498"/>
      <c r="I28" s="498">
        <v>2</v>
      </c>
      <c r="J28" s="498"/>
      <c r="K28" s="498"/>
      <c r="L28" s="498">
        <v>2</v>
      </c>
      <c r="M28" s="499"/>
      <c r="N28" s="500"/>
      <c r="O28" s="500">
        <v>2</v>
      </c>
      <c r="P28" s="499"/>
      <c r="Q28" s="500"/>
      <c r="R28" s="500"/>
      <c r="S28" s="501">
        <f t="shared" si="0"/>
        <v>8</v>
      </c>
      <c r="T28" s="502">
        <f t="shared" si="1"/>
        <v>709.52</v>
      </c>
    </row>
    <row r="29" spans="1:20" s="503" customFormat="1" ht="15">
      <c r="A29" s="491" t="s">
        <v>211</v>
      </c>
      <c r="B29" s="532" t="s">
        <v>174</v>
      </c>
      <c r="C29" s="522"/>
      <c r="D29" s="523" t="s">
        <v>175</v>
      </c>
      <c r="E29" s="495">
        <v>91.94</v>
      </c>
      <c r="F29" s="496"/>
      <c r="G29" s="497"/>
      <c r="H29" s="498"/>
      <c r="I29" s="498">
        <v>1</v>
      </c>
      <c r="J29" s="498"/>
      <c r="K29" s="498"/>
      <c r="L29" s="498">
        <v>1</v>
      </c>
      <c r="M29" s="499"/>
      <c r="N29" s="500"/>
      <c r="O29" s="500">
        <v>1</v>
      </c>
      <c r="P29" s="499"/>
      <c r="Q29" s="500"/>
      <c r="R29" s="500"/>
      <c r="S29" s="501">
        <f t="shared" si="0"/>
        <v>3</v>
      </c>
      <c r="T29" s="502">
        <f t="shared" si="1"/>
        <v>275.82</v>
      </c>
    </row>
    <row r="30" spans="1:20" s="518" customFormat="1" ht="15">
      <c r="A30" s="491" t="s">
        <v>213</v>
      </c>
      <c r="B30" s="504" t="s">
        <v>428</v>
      </c>
      <c r="C30" s="508"/>
      <c r="D30" s="509" t="s">
        <v>175</v>
      </c>
      <c r="E30" s="510">
        <v>24.88</v>
      </c>
      <c r="F30" s="511"/>
      <c r="G30" s="512"/>
      <c r="H30" s="513"/>
      <c r="I30" s="513">
        <v>1</v>
      </c>
      <c r="J30" s="513"/>
      <c r="K30" s="513"/>
      <c r="L30" s="513">
        <v>1</v>
      </c>
      <c r="M30" s="514"/>
      <c r="N30" s="515"/>
      <c r="O30" s="515">
        <v>1</v>
      </c>
      <c r="P30" s="514"/>
      <c r="Q30" s="515"/>
      <c r="R30" s="515"/>
      <c r="S30" s="516">
        <f t="shared" si="0"/>
        <v>3</v>
      </c>
      <c r="T30" s="520">
        <f t="shared" si="1"/>
        <v>74.64</v>
      </c>
    </row>
    <row r="31" spans="1:20" s="503" customFormat="1" ht="15">
      <c r="A31" s="491" t="s">
        <v>215</v>
      </c>
      <c r="B31" s="524" t="s">
        <v>429</v>
      </c>
      <c r="C31" s="522"/>
      <c r="D31" s="523" t="s">
        <v>175</v>
      </c>
      <c r="E31" s="495">
        <v>16.1</v>
      </c>
      <c r="F31" s="496"/>
      <c r="G31" s="497"/>
      <c r="H31" s="498"/>
      <c r="I31" s="498">
        <v>2</v>
      </c>
      <c r="J31" s="498"/>
      <c r="K31" s="498"/>
      <c r="L31" s="498">
        <v>2</v>
      </c>
      <c r="M31" s="499"/>
      <c r="N31" s="500"/>
      <c r="O31" s="500">
        <v>2</v>
      </c>
      <c r="P31" s="499"/>
      <c r="Q31" s="500"/>
      <c r="R31" s="500"/>
      <c r="S31" s="501">
        <f t="shared" si="0"/>
        <v>6</v>
      </c>
      <c r="T31" s="502">
        <f t="shared" si="1"/>
        <v>96.60000000000001</v>
      </c>
    </row>
    <row r="32" spans="1:20" s="503" customFormat="1" ht="15">
      <c r="A32" s="491" t="s">
        <v>217</v>
      </c>
      <c r="B32" s="519" t="s">
        <v>184</v>
      </c>
      <c r="C32" s="522"/>
      <c r="D32" s="523" t="s">
        <v>172</v>
      </c>
      <c r="E32" s="495">
        <v>145.48</v>
      </c>
      <c r="F32" s="496"/>
      <c r="G32" s="497"/>
      <c r="H32" s="498"/>
      <c r="I32" s="498">
        <v>2</v>
      </c>
      <c r="J32" s="498"/>
      <c r="K32" s="498"/>
      <c r="L32" s="498">
        <v>2</v>
      </c>
      <c r="M32" s="499"/>
      <c r="N32" s="500"/>
      <c r="O32" s="500">
        <v>2</v>
      </c>
      <c r="P32" s="499"/>
      <c r="Q32" s="500"/>
      <c r="R32" s="500"/>
      <c r="S32" s="501">
        <f t="shared" si="0"/>
        <v>6</v>
      </c>
      <c r="T32" s="502">
        <f t="shared" si="1"/>
        <v>872.8799999999999</v>
      </c>
    </row>
    <row r="33" spans="1:20" s="518" customFormat="1" ht="15">
      <c r="A33" s="491" t="s">
        <v>219</v>
      </c>
      <c r="B33" s="519" t="s">
        <v>430</v>
      </c>
      <c r="C33" s="508"/>
      <c r="D33" s="509" t="s">
        <v>201</v>
      </c>
      <c r="E33" s="510">
        <v>51.68</v>
      </c>
      <c r="F33" s="511"/>
      <c r="G33" s="512">
        <v>1</v>
      </c>
      <c r="H33" s="513"/>
      <c r="I33" s="513">
        <v>1</v>
      </c>
      <c r="J33" s="513"/>
      <c r="K33" s="513"/>
      <c r="L33" s="513">
        <v>1</v>
      </c>
      <c r="M33" s="514"/>
      <c r="N33" s="515"/>
      <c r="O33" s="515">
        <v>1</v>
      </c>
      <c r="P33" s="514"/>
      <c r="Q33" s="515"/>
      <c r="R33" s="515"/>
      <c r="S33" s="516">
        <v>5</v>
      </c>
      <c r="T33" s="517">
        <v>285.4</v>
      </c>
    </row>
    <row r="34" spans="1:20" s="503" customFormat="1" ht="15">
      <c r="A34" s="491" t="s">
        <v>221</v>
      </c>
      <c r="B34" s="537" t="s">
        <v>431</v>
      </c>
      <c r="C34" s="522"/>
      <c r="D34" s="538" t="s">
        <v>182</v>
      </c>
      <c r="E34" s="495">
        <v>35887.49</v>
      </c>
      <c r="F34" s="496"/>
      <c r="G34" s="497">
        <v>2</v>
      </c>
      <c r="H34" s="498"/>
      <c r="I34" s="498"/>
      <c r="J34" s="498"/>
      <c r="K34" s="498"/>
      <c r="L34" s="498"/>
      <c r="M34" s="499"/>
      <c r="N34" s="500"/>
      <c r="O34" s="500"/>
      <c r="P34" s="499"/>
      <c r="Q34" s="500"/>
      <c r="R34" s="500"/>
      <c r="S34" s="501">
        <f aca="true" t="shared" si="2" ref="S34:S46">SUM(G34:R34)</f>
        <v>2</v>
      </c>
      <c r="T34" s="502">
        <f aca="true" t="shared" si="3" ref="T34:T46">E34*S34</f>
        <v>71774.98</v>
      </c>
    </row>
    <row r="35" spans="1:20" s="503" customFormat="1" ht="15">
      <c r="A35" s="491" t="s">
        <v>223</v>
      </c>
      <c r="B35" s="519" t="s">
        <v>432</v>
      </c>
      <c r="C35" s="522"/>
      <c r="D35" s="534" t="s">
        <v>182</v>
      </c>
      <c r="E35" s="495">
        <v>36587.28</v>
      </c>
      <c r="F35" s="496"/>
      <c r="G35" s="497">
        <v>2</v>
      </c>
      <c r="H35" s="498"/>
      <c r="I35" s="498"/>
      <c r="J35" s="498"/>
      <c r="K35" s="498"/>
      <c r="L35" s="498"/>
      <c r="M35" s="499"/>
      <c r="N35" s="500"/>
      <c r="O35" s="500"/>
      <c r="P35" s="499"/>
      <c r="Q35" s="500"/>
      <c r="R35" s="500"/>
      <c r="S35" s="501">
        <f t="shared" si="2"/>
        <v>2</v>
      </c>
      <c r="T35" s="502">
        <f t="shared" si="3"/>
        <v>73174.56</v>
      </c>
    </row>
    <row r="36" spans="1:20" s="503" customFormat="1" ht="15">
      <c r="A36" s="491" t="s">
        <v>225</v>
      </c>
      <c r="B36" s="519" t="s">
        <v>233</v>
      </c>
      <c r="C36" s="522"/>
      <c r="D36" s="534" t="s">
        <v>182</v>
      </c>
      <c r="E36" s="495">
        <v>140.39</v>
      </c>
      <c r="F36" s="496"/>
      <c r="G36" s="497">
        <v>2</v>
      </c>
      <c r="H36" s="498"/>
      <c r="I36" s="498">
        <v>2</v>
      </c>
      <c r="J36" s="498"/>
      <c r="K36" s="498"/>
      <c r="L36" s="498">
        <v>2</v>
      </c>
      <c r="M36" s="499"/>
      <c r="N36" s="500"/>
      <c r="O36" s="500">
        <v>2</v>
      </c>
      <c r="P36" s="499"/>
      <c r="Q36" s="500"/>
      <c r="R36" s="500"/>
      <c r="S36" s="501">
        <f t="shared" si="2"/>
        <v>8</v>
      </c>
      <c r="T36" s="502">
        <f t="shared" si="3"/>
        <v>1123.12</v>
      </c>
    </row>
    <row r="37" spans="1:20" s="518" customFormat="1" ht="15">
      <c r="A37" s="491" t="s">
        <v>227</v>
      </c>
      <c r="B37" s="519" t="s">
        <v>188</v>
      </c>
      <c r="C37" s="508"/>
      <c r="D37" s="534" t="s">
        <v>175</v>
      </c>
      <c r="E37" s="510">
        <v>18.26</v>
      </c>
      <c r="F37" s="511"/>
      <c r="G37" s="512">
        <v>3</v>
      </c>
      <c r="H37" s="513"/>
      <c r="I37" s="513">
        <v>3</v>
      </c>
      <c r="J37" s="513"/>
      <c r="K37" s="513"/>
      <c r="L37" s="513">
        <v>3</v>
      </c>
      <c r="M37" s="514"/>
      <c r="N37" s="515"/>
      <c r="O37" s="515">
        <v>3</v>
      </c>
      <c r="P37" s="514"/>
      <c r="Q37" s="515"/>
      <c r="R37" s="515"/>
      <c r="S37" s="516">
        <f t="shared" si="2"/>
        <v>12</v>
      </c>
      <c r="T37" s="520">
        <f t="shared" si="3"/>
        <v>219.12</v>
      </c>
    </row>
    <row r="38" spans="1:20" s="503" customFormat="1" ht="15">
      <c r="A38" s="491" t="s">
        <v>433</v>
      </c>
      <c r="B38" s="519" t="s">
        <v>434</v>
      </c>
      <c r="C38" s="522"/>
      <c r="D38" s="534" t="s">
        <v>175</v>
      </c>
      <c r="E38" s="495">
        <v>72.57</v>
      </c>
      <c r="F38" s="496"/>
      <c r="G38" s="497"/>
      <c r="H38" s="498"/>
      <c r="I38" s="498">
        <v>2</v>
      </c>
      <c r="J38" s="498"/>
      <c r="K38" s="498"/>
      <c r="L38" s="498">
        <v>2</v>
      </c>
      <c r="M38" s="499"/>
      <c r="N38" s="500"/>
      <c r="O38" s="500">
        <v>2</v>
      </c>
      <c r="P38" s="499"/>
      <c r="Q38" s="500"/>
      <c r="R38" s="500"/>
      <c r="S38" s="501">
        <f t="shared" si="2"/>
        <v>6</v>
      </c>
      <c r="T38" s="502">
        <f t="shared" si="3"/>
        <v>435.41999999999996</v>
      </c>
    </row>
    <row r="39" spans="1:20" s="503" customFormat="1" ht="15">
      <c r="A39" s="491" t="s">
        <v>435</v>
      </c>
      <c r="B39" s="519" t="s">
        <v>190</v>
      </c>
      <c r="C39" s="522"/>
      <c r="D39" s="534" t="s">
        <v>175</v>
      </c>
      <c r="E39" s="495">
        <v>71.39</v>
      </c>
      <c r="F39" s="496"/>
      <c r="G39" s="497"/>
      <c r="H39" s="498"/>
      <c r="I39" s="498">
        <v>2</v>
      </c>
      <c r="J39" s="498"/>
      <c r="K39" s="498"/>
      <c r="L39" s="498">
        <v>2</v>
      </c>
      <c r="M39" s="499"/>
      <c r="N39" s="500"/>
      <c r="O39" s="500">
        <v>2</v>
      </c>
      <c r="P39" s="499"/>
      <c r="Q39" s="500"/>
      <c r="R39" s="500"/>
      <c r="S39" s="501">
        <f t="shared" si="2"/>
        <v>6</v>
      </c>
      <c r="T39" s="502">
        <f t="shared" si="3"/>
        <v>428.34000000000003</v>
      </c>
    </row>
    <row r="40" spans="1:20" s="503" customFormat="1" ht="15">
      <c r="A40" s="491" t="s">
        <v>436</v>
      </c>
      <c r="B40" s="519" t="s">
        <v>437</v>
      </c>
      <c r="C40" s="522"/>
      <c r="D40" s="534" t="s">
        <v>193</v>
      </c>
      <c r="E40" s="495">
        <v>341.79</v>
      </c>
      <c r="F40" s="496"/>
      <c r="G40" s="497"/>
      <c r="H40" s="498"/>
      <c r="I40" s="498">
        <v>1</v>
      </c>
      <c r="J40" s="498"/>
      <c r="K40" s="498"/>
      <c r="L40" s="498"/>
      <c r="M40" s="499"/>
      <c r="N40" s="500"/>
      <c r="O40" s="500"/>
      <c r="P40" s="499"/>
      <c r="Q40" s="500"/>
      <c r="R40" s="500"/>
      <c r="S40" s="501">
        <f t="shared" si="2"/>
        <v>1</v>
      </c>
      <c r="T40" s="502">
        <f t="shared" si="3"/>
        <v>341.79</v>
      </c>
    </row>
    <row r="41" spans="1:20" s="518" customFormat="1" ht="15">
      <c r="A41" s="491" t="s">
        <v>438</v>
      </c>
      <c r="B41" s="519" t="s">
        <v>439</v>
      </c>
      <c r="C41" s="508"/>
      <c r="D41" s="534" t="s">
        <v>175</v>
      </c>
      <c r="E41" s="510">
        <v>11.55</v>
      </c>
      <c r="F41" s="511"/>
      <c r="G41" s="512"/>
      <c r="H41" s="513"/>
      <c r="I41" s="513">
        <v>2</v>
      </c>
      <c r="J41" s="513"/>
      <c r="K41" s="513"/>
      <c r="L41" s="513"/>
      <c r="M41" s="514"/>
      <c r="N41" s="515"/>
      <c r="O41" s="515"/>
      <c r="P41" s="514"/>
      <c r="Q41" s="515"/>
      <c r="R41" s="515"/>
      <c r="S41" s="516">
        <f t="shared" si="2"/>
        <v>2</v>
      </c>
      <c r="T41" s="517">
        <f t="shared" si="3"/>
        <v>23.1</v>
      </c>
    </row>
    <row r="42" spans="1:20" s="503" customFormat="1" ht="15">
      <c r="A42" s="491" t="s">
        <v>440</v>
      </c>
      <c r="B42" s="519" t="s">
        <v>441</v>
      </c>
      <c r="C42" s="522"/>
      <c r="D42" s="534" t="s">
        <v>193</v>
      </c>
      <c r="E42" s="495">
        <v>59.37</v>
      </c>
      <c r="F42" s="496"/>
      <c r="G42" s="497"/>
      <c r="H42" s="498"/>
      <c r="I42" s="498"/>
      <c r="J42" s="498"/>
      <c r="K42" s="498"/>
      <c r="L42" s="498"/>
      <c r="M42" s="499"/>
      <c r="N42" s="500"/>
      <c r="O42" s="500"/>
      <c r="P42" s="499"/>
      <c r="Q42" s="500"/>
      <c r="R42" s="500"/>
      <c r="S42" s="501">
        <f t="shared" si="2"/>
        <v>0</v>
      </c>
      <c r="T42" s="502">
        <f t="shared" si="3"/>
        <v>0</v>
      </c>
    </row>
    <row r="43" spans="1:20" s="518" customFormat="1" ht="15">
      <c r="A43" s="491" t="s">
        <v>442</v>
      </c>
      <c r="B43" s="519" t="s">
        <v>443</v>
      </c>
      <c r="C43" s="508"/>
      <c r="D43" s="534" t="s">
        <v>201</v>
      </c>
      <c r="E43" s="510">
        <v>302.85</v>
      </c>
      <c r="F43" s="511"/>
      <c r="G43" s="512"/>
      <c r="H43" s="513"/>
      <c r="I43" s="513">
        <v>2</v>
      </c>
      <c r="J43" s="513"/>
      <c r="K43" s="513"/>
      <c r="L43" s="513">
        <v>2</v>
      </c>
      <c r="M43" s="514"/>
      <c r="N43" s="515"/>
      <c r="O43" s="515">
        <v>2</v>
      </c>
      <c r="P43" s="514"/>
      <c r="Q43" s="515"/>
      <c r="R43" s="515"/>
      <c r="S43" s="516">
        <f t="shared" si="2"/>
        <v>6</v>
      </c>
      <c r="T43" s="517">
        <f t="shared" si="3"/>
        <v>1817.1000000000001</v>
      </c>
    </row>
    <row r="44" spans="1:20" s="503" customFormat="1" ht="15">
      <c r="A44" s="491" t="s">
        <v>444</v>
      </c>
      <c r="B44" s="519" t="s">
        <v>445</v>
      </c>
      <c r="C44" s="522"/>
      <c r="D44" s="534" t="s">
        <v>175</v>
      </c>
      <c r="E44" s="495">
        <v>10.04</v>
      </c>
      <c r="F44" s="496"/>
      <c r="G44" s="497"/>
      <c r="H44" s="498"/>
      <c r="I44" s="498">
        <v>1</v>
      </c>
      <c r="J44" s="498"/>
      <c r="K44" s="498"/>
      <c r="L44" s="498"/>
      <c r="M44" s="499"/>
      <c r="N44" s="500"/>
      <c r="O44" s="500"/>
      <c r="P44" s="499"/>
      <c r="Q44" s="500"/>
      <c r="R44" s="500"/>
      <c r="S44" s="501">
        <f t="shared" si="2"/>
        <v>1</v>
      </c>
      <c r="T44" s="502">
        <f t="shared" si="3"/>
        <v>10.04</v>
      </c>
    </row>
    <row r="45" spans="1:20" s="503" customFormat="1" ht="15">
      <c r="A45" s="491" t="s">
        <v>446</v>
      </c>
      <c r="B45" s="519" t="s">
        <v>447</v>
      </c>
      <c r="C45" s="522"/>
      <c r="D45" s="534" t="s">
        <v>193</v>
      </c>
      <c r="E45" s="495">
        <v>6.91</v>
      </c>
      <c r="F45" s="496"/>
      <c r="G45" s="497"/>
      <c r="H45" s="498"/>
      <c r="I45" s="498">
        <v>2</v>
      </c>
      <c r="J45" s="498"/>
      <c r="K45" s="498"/>
      <c r="L45" s="498">
        <v>2</v>
      </c>
      <c r="M45" s="499"/>
      <c r="N45" s="500"/>
      <c r="O45" s="500"/>
      <c r="P45" s="499"/>
      <c r="Q45" s="500"/>
      <c r="R45" s="500"/>
      <c r="S45" s="501">
        <f t="shared" si="2"/>
        <v>4</v>
      </c>
      <c r="T45" s="502">
        <f t="shared" si="3"/>
        <v>27.64</v>
      </c>
    </row>
    <row r="46" spans="1:20" s="503" customFormat="1" ht="15">
      <c r="A46" s="491" t="s">
        <v>448</v>
      </c>
      <c r="B46" s="519" t="s">
        <v>198</v>
      </c>
      <c r="C46" s="522"/>
      <c r="D46" s="534" t="s">
        <v>193</v>
      </c>
      <c r="E46" s="495">
        <v>14.04</v>
      </c>
      <c r="F46" s="496"/>
      <c r="G46" s="497"/>
      <c r="H46" s="498"/>
      <c r="I46" s="498">
        <v>2</v>
      </c>
      <c r="J46" s="498"/>
      <c r="K46" s="498"/>
      <c r="L46" s="498">
        <v>2</v>
      </c>
      <c r="M46" s="499"/>
      <c r="N46" s="500"/>
      <c r="O46" s="500"/>
      <c r="P46" s="499"/>
      <c r="Q46" s="500"/>
      <c r="R46" s="500"/>
      <c r="S46" s="501">
        <f t="shared" si="2"/>
        <v>4</v>
      </c>
      <c r="T46" s="502">
        <f t="shared" si="3"/>
        <v>56.16</v>
      </c>
    </row>
    <row r="47" spans="1:20" s="518" customFormat="1" ht="15">
      <c r="A47" s="491" t="s">
        <v>449</v>
      </c>
      <c r="B47" s="519" t="s">
        <v>450</v>
      </c>
      <c r="C47" s="508"/>
      <c r="D47" s="534" t="s">
        <v>193</v>
      </c>
      <c r="E47" s="510">
        <v>20.4</v>
      </c>
      <c r="F47" s="511"/>
      <c r="G47" s="512"/>
      <c r="H47" s="513"/>
      <c r="I47" s="513">
        <v>2</v>
      </c>
      <c r="J47" s="513"/>
      <c r="K47" s="513"/>
      <c r="L47" s="513">
        <v>2</v>
      </c>
      <c r="M47" s="514"/>
      <c r="N47" s="515"/>
      <c r="O47" s="515">
        <v>2</v>
      </c>
      <c r="P47" s="514"/>
      <c r="Q47" s="515"/>
      <c r="R47" s="515"/>
      <c r="S47" s="516">
        <v>6</v>
      </c>
      <c r="T47" s="517">
        <v>122.4</v>
      </c>
    </row>
    <row r="48" spans="1:20" s="503" customFormat="1" ht="15">
      <c r="A48" s="491" t="s">
        <v>451</v>
      </c>
      <c r="B48" s="519" t="s">
        <v>200</v>
      </c>
      <c r="C48" s="522"/>
      <c r="D48" s="534" t="s">
        <v>201</v>
      </c>
      <c r="E48" s="495">
        <v>267.14</v>
      </c>
      <c r="F48" s="496"/>
      <c r="G48" s="497"/>
      <c r="H48" s="498"/>
      <c r="I48" s="498">
        <v>1</v>
      </c>
      <c r="J48" s="498"/>
      <c r="K48" s="498"/>
      <c r="L48" s="498">
        <v>1</v>
      </c>
      <c r="M48" s="499"/>
      <c r="N48" s="500"/>
      <c r="O48" s="500"/>
      <c r="P48" s="499"/>
      <c r="Q48" s="500"/>
      <c r="R48" s="500"/>
      <c r="S48" s="501">
        <f aca="true" t="shared" si="4" ref="S48:S53">SUM(G48:R48)</f>
        <v>2</v>
      </c>
      <c r="T48" s="502">
        <f aca="true" t="shared" si="5" ref="T48:T53">E48*S48</f>
        <v>534.28</v>
      </c>
    </row>
    <row r="49" spans="1:20" s="503" customFormat="1" ht="15">
      <c r="A49" s="491" t="s">
        <v>452</v>
      </c>
      <c r="B49" s="519" t="s">
        <v>203</v>
      </c>
      <c r="C49" s="522"/>
      <c r="D49" s="534" t="s">
        <v>193</v>
      </c>
      <c r="E49" s="495">
        <v>97.04</v>
      </c>
      <c r="F49" s="496"/>
      <c r="G49" s="497"/>
      <c r="H49" s="498"/>
      <c r="I49" s="498">
        <v>1</v>
      </c>
      <c r="J49" s="498"/>
      <c r="K49" s="498"/>
      <c r="L49" s="498">
        <v>1</v>
      </c>
      <c r="M49" s="499"/>
      <c r="N49" s="500"/>
      <c r="O49" s="500"/>
      <c r="P49" s="499"/>
      <c r="Q49" s="500"/>
      <c r="R49" s="500"/>
      <c r="S49" s="501">
        <f t="shared" si="4"/>
        <v>2</v>
      </c>
      <c r="T49" s="502">
        <f t="shared" si="5"/>
        <v>194.08</v>
      </c>
    </row>
    <row r="50" spans="1:20" s="518" customFormat="1" ht="15">
      <c r="A50" s="491" t="s">
        <v>453</v>
      </c>
      <c r="B50" s="519" t="s">
        <v>454</v>
      </c>
      <c r="C50" s="508"/>
      <c r="D50" s="534" t="s">
        <v>175</v>
      </c>
      <c r="E50" s="510">
        <v>28.77</v>
      </c>
      <c r="F50" s="511"/>
      <c r="G50" s="512"/>
      <c r="H50" s="513"/>
      <c r="I50" s="513">
        <v>1</v>
      </c>
      <c r="J50" s="513"/>
      <c r="K50" s="513"/>
      <c r="L50" s="513">
        <v>1</v>
      </c>
      <c r="M50" s="514"/>
      <c r="N50" s="515"/>
      <c r="O50" s="515">
        <v>1</v>
      </c>
      <c r="P50" s="514"/>
      <c r="Q50" s="515"/>
      <c r="R50" s="515"/>
      <c r="S50" s="516">
        <f t="shared" si="4"/>
        <v>3</v>
      </c>
      <c r="T50" s="520">
        <f t="shared" si="5"/>
        <v>86.31</v>
      </c>
    </row>
    <row r="51" spans="1:20" s="503" customFormat="1" ht="15">
      <c r="A51" s="491" t="s">
        <v>455</v>
      </c>
      <c r="B51" s="537" t="s">
        <v>456</v>
      </c>
      <c r="C51" s="522"/>
      <c r="D51" s="534" t="s">
        <v>175</v>
      </c>
      <c r="E51" s="495">
        <v>10.22</v>
      </c>
      <c r="F51" s="496"/>
      <c r="G51" s="497"/>
      <c r="H51" s="498"/>
      <c r="I51" s="498">
        <v>2</v>
      </c>
      <c r="J51" s="498"/>
      <c r="K51" s="498"/>
      <c r="L51" s="498">
        <v>2</v>
      </c>
      <c r="M51" s="499"/>
      <c r="N51" s="500"/>
      <c r="O51" s="500">
        <v>2</v>
      </c>
      <c r="P51" s="499"/>
      <c r="Q51" s="500"/>
      <c r="R51" s="500"/>
      <c r="S51" s="501">
        <f t="shared" si="4"/>
        <v>6</v>
      </c>
      <c r="T51" s="502">
        <f t="shared" si="5"/>
        <v>61.32000000000001</v>
      </c>
    </row>
    <row r="52" spans="1:20" s="503" customFormat="1" ht="15">
      <c r="A52" s="491" t="s">
        <v>457</v>
      </c>
      <c r="B52" s="519" t="s">
        <v>458</v>
      </c>
      <c r="C52" s="522"/>
      <c r="D52" s="534" t="s">
        <v>175</v>
      </c>
      <c r="E52" s="495">
        <v>20.55</v>
      </c>
      <c r="F52" s="496"/>
      <c r="G52" s="497"/>
      <c r="H52" s="498"/>
      <c r="I52" s="498">
        <v>1</v>
      </c>
      <c r="J52" s="498"/>
      <c r="K52" s="498"/>
      <c r="L52" s="498"/>
      <c r="M52" s="499"/>
      <c r="N52" s="500"/>
      <c r="O52" s="500">
        <v>1</v>
      </c>
      <c r="P52" s="499"/>
      <c r="Q52" s="500"/>
      <c r="R52" s="500"/>
      <c r="S52" s="501">
        <f t="shared" si="4"/>
        <v>2</v>
      </c>
      <c r="T52" s="502">
        <f t="shared" si="5"/>
        <v>41.1</v>
      </c>
    </row>
    <row r="53" spans="1:20" s="503" customFormat="1" ht="15">
      <c r="A53" s="491" t="s">
        <v>459</v>
      </c>
      <c r="B53" s="519" t="s">
        <v>205</v>
      </c>
      <c r="C53" s="522"/>
      <c r="D53" s="534" t="s">
        <v>175</v>
      </c>
      <c r="E53" s="495">
        <v>123.42</v>
      </c>
      <c r="F53" s="496"/>
      <c r="G53" s="497">
        <v>1</v>
      </c>
      <c r="H53" s="498"/>
      <c r="I53" s="498">
        <v>1</v>
      </c>
      <c r="J53" s="498"/>
      <c r="K53" s="498"/>
      <c r="L53" s="498">
        <v>1</v>
      </c>
      <c r="M53" s="499"/>
      <c r="N53" s="500"/>
      <c r="O53" s="500">
        <v>1</v>
      </c>
      <c r="P53" s="499"/>
      <c r="Q53" s="500"/>
      <c r="R53" s="500"/>
      <c r="S53" s="501">
        <f t="shared" si="4"/>
        <v>4</v>
      </c>
      <c r="T53" s="502">
        <f t="shared" si="5"/>
        <v>493.68</v>
      </c>
    </row>
    <row r="54" spans="1:20" s="518" customFormat="1" ht="15">
      <c r="A54" s="491" t="s">
        <v>460</v>
      </c>
      <c r="B54" s="519" t="s">
        <v>461</v>
      </c>
      <c r="C54" s="508"/>
      <c r="D54" s="534" t="s">
        <v>462</v>
      </c>
      <c r="E54" s="510"/>
      <c r="F54" s="511"/>
      <c r="G54" s="512"/>
      <c r="H54" s="513"/>
      <c r="I54" s="513">
        <v>2</v>
      </c>
      <c r="J54" s="513"/>
      <c r="K54" s="513"/>
      <c r="L54" s="513">
        <v>2</v>
      </c>
      <c r="M54" s="514"/>
      <c r="N54" s="515"/>
      <c r="O54" s="515">
        <v>2</v>
      </c>
      <c r="P54" s="514"/>
      <c r="Q54" s="515"/>
      <c r="R54" s="515"/>
      <c r="S54" s="516">
        <v>6</v>
      </c>
      <c r="T54" s="520">
        <v>85.68</v>
      </c>
    </row>
    <row r="55" spans="1:20" s="503" customFormat="1" ht="15">
      <c r="A55" s="491" t="s">
        <v>463</v>
      </c>
      <c r="B55" s="539" t="s">
        <v>464</v>
      </c>
      <c r="C55" s="522"/>
      <c r="D55" s="540" t="s">
        <v>175</v>
      </c>
      <c r="E55" s="495"/>
      <c r="F55" s="496"/>
      <c r="G55" s="497"/>
      <c r="H55" s="498"/>
      <c r="I55" s="498">
        <v>2</v>
      </c>
      <c r="J55" s="498"/>
      <c r="K55" s="498"/>
      <c r="L55" s="498">
        <v>2</v>
      </c>
      <c r="M55" s="499"/>
      <c r="N55" s="500"/>
      <c r="O55" s="500">
        <v>2</v>
      </c>
      <c r="P55" s="499"/>
      <c r="Q55" s="500"/>
      <c r="R55" s="500"/>
      <c r="S55" s="501">
        <f>SUM(G55:R55)</f>
        <v>6</v>
      </c>
      <c r="T55" s="502">
        <v>37.38</v>
      </c>
    </row>
    <row r="56" spans="1:20" s="518" customFormat="1" ht="15">
      <c r="A56" s="491" t="s">
        <v>465</v>
      </c>
      <c r="B56" s="539" t="s">
        <v>210</v>
      </c>
      <c r="C56" s="508"/>
      <c r="D56" s="540" t="s">
        <v>175</v>
      </c>
      <c r="E56" s="510"/>
      <c r="F56" s="511"/>
      <c r="G56" s="512">
        <v>8</v>
      </c>
      <c r="H56" s="513"/>
      <c r="I56" s="513">
        <v>4</v>
      </c>
      <c r="J56" s="513"/>
      <c r="K56" s="513"/>
      <c r="L56" s="513">
        <v>4</v>
      </c>
      <c r="M56" s="514"/>
      <c r="N56" s="515"/>
      <c r="O56" s="515">
        <v>8</v>
      </c>
      <c r="P56" s="514"/>
      <c r="Q56" s="515"/>
      <c r="R56" s="515"/>
      <c r="S56" s="516">
        <f>SUM(G56:R56)</f>
        <v>24</v>
      </c>
      <c r="T56" s="520">
        <v>863.76</v>
      </c>
    </row>
    <row r="57" spans="1:20" s="503" customFormat="1" ht="15">
      <c r="A57" s="491" t="s">
        <v>466</v>
      </c>
      <c r="B57" s="539" t="s">
        <v>212</v>
      </c>
      <c r="C57" s="522"/>
      <c r="D57" s="540" t="s">
        <v>175</v>
      </c>
      <c r="E57" s="495"/>
      <c r="F57" s="496"/>
      <c r="G57" s="497">
        <v>8</v>
      </c>
      <c r="H57" s="498"/>
      <c r="I57" s="498">
        <v>4</v>
      </c>
      <c r="J57" s="498"/>
      <c r="K57" s="498"/>
      <c r="L57" s="498">
        <v>4</v>
      </c>
      <c r="M57" s="499"/>
      <c r="N57" s="500"/>
      <c r="O57" s="500">
        <v>8</v>
      </c>
      <c r="P57" s="499"/>
      <c r="Q57" s="500"/>
      <c r="R57" s="500"/>
      <c r="S57" s="501">
        <f>SUM(G57:R57)</f>
        <v>24</v>
      </c>
      <c r="T57" s="502">
        <v>863.76</v>
      </c>
    </row>
    <row r="58" spans="1:20" s="503" customFormat="1" ht="15">
      <c r="A58" s="491" t="s">
        <v>467</v>
      </c>
      <c r="B58" s="539" t="s">
        <v>468</v>
      </c>
      <c r="C58" s="522"/>
      <c r="D58" s="540" t="s">
        <v>175</v>
      </c>
      <c r="E58" s="495"/>
      <c r="F58" s="496"/>
      <c r="G58" s="497">
        <v>8</v>
      </c>
      <c r="H58" s="498"/>
      <c r="I58" s="498">
        <v>4</v>
      </c>
      <c r="J58" s="498"/>
      <c r="K58" s="498"/>
      <c r="L58" s="498">
        <v>4</v>
      </c>
      <c r="M58" s="499"/>
      <c r="N58" s="500"/>
      <c r="O58" s="500">
        <v>8</v>
      </c>
      <c r="P58" s="499"/>
      <c r="Q58" s="500"/>
      <c r="R58" s="500"/>
      <c r="S58" s="501">
        <f>SUM(G58:R58)</f>
        <v>24</v>
      </c>
      <c r="T58" s="502">
        <v>863.76</v>
      </c>
    </row>
    <row r="59" spans="1:20" s="518" customFormat="1" ht="15">
      <c r="A59" s="491" t="s">
        <v>469</v>
      </c>
      <c r="B59" s="541" t="s">
        <v>470</v>
      </c>
      <c r="C59" s="508"/>
      <c r="D59" s="542" t="s">
        <v>182</v>
      </c>
      <c r="E59" s="510"/>
      <c r="F59" s="511"/>
      <c r="G59" s="512"/>
      <c r="H59" s="513"/>
      <c r="I59" s="513">
        <v>1</v>
      </c>
      <c r="J59" s="513"/>
      <c r="K59" s="513"/>
      <c r="L59" s="513">
        <v>1</v>
      </c>
      <c r="M59" s="514"/>
      <c r="N59" s="515"/>
      <c r="O59" s="515"/>
      <c r="P59" s="514"/>
      <c r="Q59" s="515"/>
      <c r="R59" s="515"/>
      <c r="S59" s="516">
        <v>1</v>
      </c>
      <c r="T59" s="517">
        <v>6828.14</v>
      </c>
    </row>
    <row r="60" spans="1:20" s="503" customFormat="1" ht="15">
      <c r="A60" s="491" t="s">
        <v>471</v>
      </c>
      <c r="B60" s="543" t="s">
        <v>472</v>
      </c>
      <c r="C60" s="522"/>
      <c r="D60" s="523"/>
      <c r="E60" s="495"/>
      <c r="F60" s="496"/>
      <c r="G60" s="497"/>
      <c r="H60" s="498"/>
      <c r="I60" s="498"/>
      <c r="J60" s="498"/>
      <c r="K60" s="498"/>
      <c r="L60" s="498"/>
      <c r="M60" s="499"/>
      <c r="N60" s="500"/>
      <c r="O60" s="500"/>
      <c r="P60" s="499"/>
      <c r="Q60" s="500"/>
      <c r="R60" s="500"/>
      <c r="S60" s="501">
        <f>SUM(G60:R60)</f>
        <v>0</v>
      </c>
      <c r="T60" s="502">
        <f>E60*S60</f>
        <v>0</v>
      </c>
    </row>
    <row r="61" spans="1:20" s="503" customFormat="1" ht="15">
      <c r="A61" s="491" t="s">
        <v>473</v>
      </c>
      <c r="B61" s="544" t="s">
        <v>474</v>
      </c>
      <c r="C61" s="522"/>
      <c r="D61" s="534" t="s">
        <v>196</v>
      </c>
      <c r="E61" s="495"/>
      <c r="F61" s="496"/>
      <c r="G61" s="497"/>
      <c r="H61" s="498"/>
      <c r="I61" s="498">
        <v>1</v>
      </c>
      <c r="J61" s="498"/>
      <c r="K61" s="498"/>
      <c r="L61" s="498">
        <v>1</v>
      </c>
      <c r="M61" s="499"/>
      <c r="N61" s="500"/>
      <c r="O61" s="500">
        <v>1</v>
      </c>
      <c r="P61" s="499"/>
      <c r="Q61" s="500"/>
      <c r="R61" s="500"/>
      <c r="S61" s="501">
        <f>SUM(G61:R61)</f>
        <v>3</v>
      </c>
      <c r="T61" s="502">
        <v>116.79</v>
      </c>
    </row>
    <row r="62" spans="1:20" s="518" customFormat="1" ht="15">
      <c r="A62" s="491" t="s">
        <v>475</v>
      </c>
      <c r="B62" s="545" t="s">
        <v>177</v>
      </c>
      <c r="C62" s="508"/>
      <c r="D62" s="538" t="s">
        <v>160</v>
      </c>
      <c r="E62" s="510"/>
      <c r="F62" s="511"/>
      <c r="G62" s="512"/>
      <c r="H62" s="513"/>
      <c r="I62" s="513">
        <v>1</v>
      </c>
      <c r="J62" s="513"/>
      <c r="K62" s="513"/>
      <c r="L62" s="513">
        <v>1</v>
      </c>
      <c r="M62" s="514"/>
      <c r="N62" s="515"/>
      <c r="O62" s="515">
        <v>1</v>
      </c>
      <c r="P62" s="514"/>
      <c r="Q62" s="515"/>
      <c r="R62" s="515"/>
      <c r="S62" s="516">
        <f>SUM(G62:R62)</f>
        <v>3</v>
      </c>
      <c r="T62" s="520">
        <v>129.78</v>
      </c>
    </row>
    <row r="63" spans="1:20" s="503" customFormat="1" ht="15">
      <c r="A63" s="491" t="s">
        <v>476</v>
      </c>
      <c r="B63" s="546" t="s">
        <v>477</v>
      </c>
      <c r="C63" s="522"/>
      <c r="D63" s="523" t="s">
        <v>182</v>
      </c>
      <c r="E63" s="495">
        <v>6750</v>
      </c>
      <c r="F63" s="496"/>
      <c r="G63" s="497">
        <v>1</v>
      </c>
      <c r="H63" s="498"/>
      <c r="I63" s="498">
        <v>2</v>
      </c>
      <c r="J63" s="498"/>
      <c r="K63" s="498"/>
      <c r="L63" s="498">
        <v>2</v>
      </c>
      <c r="M63" s="499"/>
      <c r="N63" s="500"/>
      <c r="O63" s="500">
        <v>2</v>
      </c>
      <c r="P63" s="499"/>
      <c r="Q63" s="500"/>
      <c r="R63" s="500"/>
      <c r="S63" s="501">
        <f>SUM(G63:R63)</f>
        <v>7</v>
      </c>
      <c r="T63" s="502">
        <f>E63*S63</f>
        <v>47250</v>
      </c>
    </row>
    <row r="64" spans="1:20" s="503" customFormat="1" ht="15">
      <c r="A64" s="491" t="s">
        <v>478</v>
      </c>
      <c r="B64" s="544" t="s">
        <v>200</v>
      </c>
      <c r="C64" s="522"/>
      <c r="D64" s="534" t="s">
        <v>201</v>
      </c>
      <c r="E64" s="495"/>
      <c r="F64" s="496"/>
      <c r="G64" s="497"/>
      <c r="H64" s="498"/>
      <c r="I64" s="498"/>
      <c r="J64" s="498"/>
      <c r="K64" s="498"/>
      <c r="L64" s="498"/>
      <c r="M64" s="499"/>
      <c r="N64" s="500"/>
      <c r="O64" s="500"/>
      <c r="P64" s="499"/>
      <c r="Q64" s="500"/>
      <c r="R64" s="500"/>
      <c r="S64" s="501">
        <f>SUM(G64:R64)</f>
        <v>0</v>
      </c>
      <c r="T64" s="502">
        <f>E64*S64</f>
        <v>0</v>
      </c>
    </row>
    <row r="65" spans="1:20" s="558" customFormat="1" ht="15">
      <c r="A65" s="491" t="s">
        <v>479</v>
      </c>
      <c r="B65" s="547" t="s">
        <v>480</v>
      </c>
      <c r="C65" s="548"/>
      <c r="D65" s="549" t="s">
        <v>278</v>
      </c>
      <c r="E65" s="550"/>
      <c r="F65" s="551"/>
      <c r="G65" s="552">
        <v>25</v>
      </c>
      <c r="H65" s="553"/>
      <c r="I65" s="553">
        <v>25</v>
      </c>
      <c r="J65" s="553"/>
      <c r="K65" s="553"/>
      <c r="L65" s="553">
        <v>25</v>
      </c>
      <c r="M65" s="554"/>
      <c r="N65" s="555"/>
      <c r="O65" s="555">
        <v>25</v>
      </c>
      <c r="P65" s="554"/>
      <c r="Q65" s="555"/>
      <c r="R65" s="555"/>
      <c r="S65" s="556">
        <v>100</v>
      </c>
      <c r="T65" s="557">
        <v>1500</v>
      </c>
    </row>
    <row r="66" spans="1:20" s="503" customFormat="1" ht="15">
      <c r="A66" s="559"/>
      <c r="B66" s="560"/>
      <c r="C66" s="522"/>
      <c r="D66" s="523"/>
      <c r="E66" s="495"/>
      <c r="F66" s="496"/>
      <c r="G66" s="497"/>
      <c r="H66" s="498"/>
      <c r="I66" s="498"/>
      <c r="J66" s="498"/>
      <c r="K66" s="498"/>
      <c r="L66" s="498"/>
      <c r="M66" s="499"/>
      <c r="N66" s="500"/>
      <c r="O66" s="500"/>
      <c r="P66" s="499"/>
      <c r="Q66" s="500"/>
      <c r="R66" s="500"/>
      <c r="S66" s="501">
        <f>SUM(G66:R66)</f>
        <v>0</v>
      </c>
      <c r="T66" s="502"/>
    </row>
    <row r="67" spans="1:20" s="503" customFormat="1" ht="13.5" thickBot="1">
      <c r="A67" s="561"/>
      <c r="B67" s="562"/>
      <c r="C67" s="563"/>
      <c r="D67" s="564"/>
      <c r="E67" s="565"/>
      <c r="F67" s="496"/>
      <c r="G67" s="566"/>
      <c r="H67" s="567"/>
      <c r="I67" s="567"/>
      <c r="J67" s="567"/>
      <c r="K67" s="567"/>
      <c r="L67" s="567"/>
      <c r="M67" s="568"/>
      <c r="N67" s="569"/>
      <c r="O67" s="569"/>
      <c r="P67" s="568"/>
      <c r="Q67" s="569"/>
      <c r="R67" s="569"/>
      <c r="S67" s="570">
        <f>SUM(G67:R67)</f>
        <v>0</v>
      </c>
      <c r="T67" s="571">
        <f>E67*S67</f>
        <v>0</v>
      </c>
    </row>
    <row r="68" spans="1:20" s="576" customFormat="1" ht="13.5" thickBot="1">
      <c r="A68" s="572" t="s">
        <v>156</v>
      </c>
      <c r="B68" s="573"/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  <c r="R68" s="573"/>
      <c r="S68" s="574"/>
      <c r="T68" s="575">
        <f>SUM(T8:T67)</f>
        <v>223556.95000000007</v>
      </c>
    </row>
    <row r="69" spans="1:20" ht="15">
      <c r="A69" s="577"/>
      <c r="E69" s="452"/>
      <c r="G69" s="449"/>
      <c r="H69" s="449"/>
      <c r="I69" s="579"/>
      <c r="J69" s="579"/>
      <c r="K69" s="579"/>
      <c r="L69" s="579"/>
      <c r="M69" s="449"/>
      <c r="N69" s="580"/>
      <c r="T69" s="577"/>
    </row>
    <row r="70" spans="1:20" ht="15">
      <c r="A70" s="582" t="s">
        <v>481</v>
      </c>
      <c r="N70" s="584"/>
      <c r="O70" s="580"/>
      <c r="T70" s="577"/>
    </row>
    <row r="71" ht="15">
      <c r="T71" s="577"/>
    </row>
    <row r="72" spans="1:20" ht="27.6" customHeight="1">
      <c r="A72" s="585" t="s">
        <v>245</v>
      </c>
      <c r="C72" s="586"/>
      <c r="D72" s="583"/>
      <c r="E72" s="578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581"/>
      <c r="S72" s="587"/>
      <c r="T72" s="449"/>
    </row>
    <row r="73" spans="1:20" ht="15">
      <c r="A73" s="585"/>
      <c r="B73" s="588" t="s">
        <v>482</v>
      </c>
      <c r="C73" s="588"/>
      <c r="D73" s="583"/>
      <c r="E73" s="578"/>
      <c r="F73" s="490"/>
      <c r="G73" s="490"/>
      <c r="H73" s="490"/>
      <c r="I73" s="490"/>
      <c r="J73" s="490"/>
      <c r="K73" s="490"/>
      <c r="L73" s="490"/>
      <c r="M73" s="588" t="s">
        <v>483</v>
      </c>
      <c r="N73" s="588"/>
      <c r="O73" s="588"/>
      <c r="P73" s="588"/>
      <c r="Q73" s="588"/>
      <c r="R73" s="581"/>
      <c r="S73" s="587"/>
      <c r="T73" s="449"/>
    </row>
    <row r="74" spans="2:20" ht="15">
      <c r="B74" s="589" t="s">
        <v>484</v>
      </c>
      <c r="C74" s="589"/>
      <c r="M74" s="589" t="s">
        <v>485</v>
      </c>
      <c r="N74" s="589"/>
      <c r="O74" s="589"/>
      <c r="P74" s="589"/>
      <c r="Q74" s="589"/>
      <c r="T74" s="577"/>
    </row>
    <row r="75" ht="15">
      <c r="T75" s="577"/>
    </row>
    <row r="76" ht="15">
      <c r="T76" s="577"/>
    </row>
    <row r="77" ht="15">
      <c r="T77" s="577"/>
    </row>
    <row r="78" ht="15">
      <c r="T78" s="577"/>
    </row>
    <row r="79" ht="15">
      <c r="T79" s="577"/>
    </row>
    <row r="80" ht="15">
      <c r="T80" s="577"/>
    </row>
    <row r="81" ht="15">
      <c r="T81" s="577"/>
    </row>
    <row r="82" ht="15">
      <c r="T82" s="577"/>
    </row>
    <row r="83" ht="15">
      <c r="T83" s="577"/>
    </row>
    <row r="84" ht="15">
      <c r="T84" s="577"/>
    </row>
    <row r="85" ht="15">
      <c r="T85" s="577"/>
    </row>
    <row r="86" ht="15">
      <c r="T86" s="577"/>
    </row>
    <row r="87" ht="15">
      <c r="T87" s="577"/>
    </row>
    <row r="88" ht="15">
      <c r="T88" s="577"/>
    </row>
    <row r="89" ht="15">
      <c r="T89" s="577"/>
    </row>
    <row r="90" ht="15">
      <c r="T90" s="577"/>
    </row>
    <row r="91" ht="15">
      <c r="T91" s="577"/>
    </row>
    <row r="92" ht="15">
      <c r="T92" s="577"/>
    </row>
    <row r="93" ht="15">
      <c r="T93" s="577"/>
    </row>
    <row r="94" ht="15">
      <c r="T94" s="577"/>
    </row>
    <row r="95" ht="15">
      <c r="T95" s="577"/>
    </row>
    <row r="96" ht="15">
      <c r="T96" s="577"/>
    </row>
    <row r="97" ht="15">
      <c r="T97" s="577"/>
    </row>
    <row r="98" ht="15">
      <c r="T98" s="577"/>
    </row>
    <row r="99" ht="15">
      <c r="T99" s="577"/>
    </row>
    <row r="100" ht="15">
      <c r="T100" s="577"/>
    </row>
    <row r="101" ht="15">
      <c r="T101" s="577"/>
    </row>
  </sheetData>
  <mergeCells count="15">
    <mergeCell ref="A68:S68"/>
    <mergeCell ref="B73:C73"/>
    <mergeCell ref="M73:Q73"/>
    <mergeCell ref="B74:C74"/>
    <mergeCell ref="M74:Q74"/>
    <mergeCell ref="A1:T1"/>
    <mergeCell ref="D4:E4"/>
    <mergeCell ref="A6:A7"/>
    <mergeCell ref="B6:B7"/>
    <mergeCell ref="C6:C7"/>
    <mergeCell ref="D6:D7"/>
    <mergeCell ref="E6:E7"/>
    <mergeCell ref="F6:F7"/>
    <mergeCell ref="G6:S6"/>
    <mergeCell ref="T6:T7"/>
  </mergeCells>
  <printOptions horizontalCentered="1"/>
  <pageMargins left="0.7" right="0.7" top="0.75" bottom="0.75" header="0.3" footer="0.3"/>
  <pageSetup fitToHeight="0" fitToWidth="1" horizontalDpi="600" verticalDpi="600" orientation="landscape" paperSize="9" scale="49" r:id="rId1"/>
  <headerFooter>
    <oddHeader>&amp;C&amp;"Verdana,Bold Italic"&amp;12&amp;UGOVERNMENT PROCUREMENT POLICY BOARD-TECHNICAL SUPPORT OFFICE
&amp;"Verdana,Italic"&amp;9Unit 2506, Raffles Corporate Center, F. Ortigas Jr. Road, Ortigas Center, Pasig City</oddHeader>
    <oddFooter>&amp;LPrepared by  K.  Paala  &amp;T     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zoomScale="90" zoomScaleNormal="90" zoomScaleSheetLayoutView="100" workbookViewId="0" topLeftCell="A16">
      <selection activeCell="A6" sqref="A6"/>
    </sheetView>
  </sheetViews>
  <sheetFormatPr defaultColWidth="9.140625" defaultRowHeight="15"/>
  <cols>
    <col min="1" max="1" width="5.421875" style="443" customWidth="1"/>
    <col min="2" max="2" width="10.140625" style="0" customWidth="1"/>
    <col min="3" max="3" width="12.140625" style="0" customWidth="1"/>
    <col min="4" max="4" width="4.8515625" style="0" customWidth="1"/>
    <col min="5" max="5" width="7.57421875" style="0" customWidth="1"/>
    <col min="6" max="6" width="7.57421875" style="358" customWidth="1"/>
    <col min="7" max="7" width="10.00390625" style="359" customWidth="1"/>
    <col min="8" max="8" width="12.8515625" style="0" customWidth="1"/>
    <col min="9" max="9" width="6.00390625" style="0" customWidth="1"/>
    <col min="10" max="11" width="3.7109375" style="0" customWidth="1"/>
    <col min="12" max="12" width="4.00390625" style="0" customWidth="1"/>
    <col min="13" max="14" width="3.7109375" style="0" customWidth="1"/>
    <col min="15" max="15" width="6.7109375" style="0" customWidth="1"/>
    <col min="16" max="17" width="3.7109375" style="0" customWidth="1"/>
    <col min="18" max="18" width="5.8515625" style="0" customWidth="1"/>
    <col min="19" max="19" width="5.57421875" style="0" customWidth="1"/>
    <col min="20" max="20" width="3.7109375" style="0" customWidth="1"/>
    <col min="21" max="21" width="8.8515625" style="615" customWidth="1"/>
    <col min="22" max="22" width="12.57421875" style="0" customWidth="1"/>
    <col min="23" max="23" width="10.57421875" style="0" customWidth="1"/>
    <col min="24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29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590"/>
    </row>
    <row r="5" spans="1:34" ht="16.5" customHeight="1">
      <c r="A5" s="333" t="s">
        <v>250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29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591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430" t="s">
        <v>253</v>
      </c>
      <c r="B7" s="346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590"/>
    </row>
    <row r="8" spans="1:21" ht="14.25" customHeight="1">
      <c r="A8" s="431" t="s">
        <v>488</v>
      </c>
      <c r="B8" s="346"/>
      <c r="C8" s="342" t="s">
        <v>489</v>
      </c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590"/>
    </row>
    <row r="9" spans="1:21" ht="15" customHeight="1">
      <c r="A9" s="430" t="s">
        <v>256</v>
      </c>
      <c r="B9" s="346"/>
      <c r="C9" s="346"/>
      <c r="D9" s="341"/>
      <c r="E9" s="592"/>
      <c r="F9" s="340" t="s">
        <v>490</v>
      </c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590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593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594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595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32"/>
      <c r="B12" s="405" t="s">
        <v>491</v>
      </c>
      <c r="C12" s="405"/>
      <c r="D12" s="596"/>
      <c r="E12" s="596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599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39" customHeight="1">
      <c r="A13" s="600"/>
      <c r="B13" s="434"/>
      <c r="C13" s="434"/>
      <c r="D13" s="596"/>
      <c r="E13" s="596"/>
      <c r="F13" s="369"/>
      <c r="G13" s="597"/>
      <c r="H13" s="369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371"/>
      <c r="T13" s="371"/>
      <c r="U13" s="599"/>
      <c r="V13" s="602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600"/>
      <c r="B14" s="435" t="s">
        <v>492</v>
      </c>
      <c r="C14" s="435"/>
      <c r="D14" s="596"/>
      <c r="E14" s="596"/>
      <c r="F14" s="369"/>
      <c r="G14" s="597"/>
      <c r="H14" s="369"/>
      <c r="I14" s="601"/>
      <c r="J14" s="601"/>
      <c r="K14" s="603"/>
      <c r="L14" s="601"/>
      <c r="M14" s="601"/>
      <c r="N14" s="601"/>
      <c r="O14" s="601"/>
      <c r="P14" s="601"/>
      <c r="Q14" s="601"/>
      <c r="R14" s="601"/>
      <c r="S14" s="371"/>
      <c r="T14" s="371"/>
      <c r="U14" s="599"/>
      <c r="V14" s="602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ht="17.1" customHeight="1">
      <c r="A15" s="433"/>
      <c r="B15" s="377" t="s">
        <v>493</v>
      </c>
      <c r="C15" s="377"/>
      <c r="D15" s="596"/>
      <c r="E15" s="596"/>
      <c r="F15" s="369" t="s">
        <v>494</v>
      </c>
      <c r="G15" s="597">
        <v>2300</v>
      </c>
      <c r="H15" s="369"/>
      <c r="I15" s="601"/>
      <c r="J15" s="601"/>
      <c r="K15" s="601"/>
      <c r="L15" s="601"/>
      <c r="M15" s="601">
        <v>320</v>
      </c>
      <c r="N15" s="601"/>
      <c r="O15" s="601"/>
      <c r="P15" s="601"/>
      <c r="Q15" s="601"/>
      <c r="R15" s="601">
        <v>320</v>
      </c>
      <c r="S15" s="371"/>
      <c r="T15" s="371"/>
      <c r="U15" s="599">
        <f aca="true" t="shared" si="0" ref="U15:U24">SUM(I15:T15)</f>
        <v>640</v>
      </c>
      <c r="V15" s="602">
        <f aca="true" t="shared" si="1" ref="V15:V24">U15*G15</f>
        <v>1472000</v>
      </c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24" customHeight="1">
      <c r="A16" s="433"/>
      <c r="B16" s="604" t="s">
        <v>495</v>
      </c>
      <c r="C16" s="604"/>
      <c r="D16" s="605"/>
      <c r="E16" s="605"/>
      <c r="F16" s="369" t="s">
        <v>196</v>
      </c>
      <c r="G16" s="597">
        <v>130</v>
      </c>
      <c r="H16" s="606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371">
        <v>320</v>
      </c>
      <c r="T16" s="371"/>
      <c r="U16" s="599">
        <f t="shared" si="0"/>
        <v>320</v>
      </c>
      <c r="V16" s="602">
        <f t="shared" si="1"/>
        <v>41600</v>
      </c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24.75" customHeight="1">
      <c r="A17" s="600"/>
      <c r="B17" s="421" t="s">
        <v>496</v>
      </c>
      <c r="C17" s="422"/>
      <c r="D17" s="605"/>
      <c r="E17" s="605"/>
      <c r="F17" s="369" t="s">
        <v>301</v>
      </c>
      <c r="G17" s="597">
        <v>55</v>
      </c>
      <c r="H17" s="606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371">
        <v>1280</v>
      </c>
      <c r="T17" s="371"/>
      <c r="U17" s="599">
        <f t="shared" si="0"/>
        <v>1280</v>
      </c>
      <c r="V17" s="602">
        <f t="shared" si="1"/>
        <v>70400</v>
      </c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7.25" customHeight="1">
      <c r="A18" s="600"/>
      <c r="B18" s="381" t="s">
        <v>497</v>
      </c>
      <c r="C18" s="381"/>
      <c r="D18" s="605"/>
      <c r="E18" s="605"/>
      <c r="F18" s="369" t="s">
        <v>196</v>
      </c>
      <c r="G18" s="597">
        <v>208</v>
      </c>
      <c r="H18" s="606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371">
        <v>320</v>
      </c>
      <c r="T18" s="371"/>
      <c r="U18" s="599">
        <f t="shared" si="0"/>
        <v>320</v>
      </c>
      <c r="V18" s="602">
        <f t="shared" si="1"/>
        <v>66560</v>
      </c>
      <c r="W18" s="378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25.5" customHeight="1">
      <c r="A19" s="600"/>
      <c r="B19" s="381" t="s">
        <v>498</v>
      </c>
      <c r="C19" s="381"/>
      <c r="D19" s="605"/>
      <c r="E19" s="605"/>
      <c r="F19" s="369" t="s">
        <v>427</v>
      </c>
      <c r="G19" s="597">
        <v>325</v>
      </c>
      <c r="H19" s="606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371">
        <v>320</v>
      </c>
      <c r="T19" s="371"/>
      <c r="U19" s="599">
        <f t="shared" si="0"/>
        <v>320</v>
      </c>
      <c r="V19" s="602">
        <f t="shared" si="1"/>
        <v>104000</v>
      </c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6.35" customHeight="1">
      <c r="A20" s="433"/>
      <c r="B20" s="377" t="s">
        <v>499</v>
      </c>
      <c r="C20" s="377"/>
      <c r="D20" s="605"/>
      <c r="E20" s="605"/>
      <c r="F20" s="369" t="s">
        <v>357</v>
      </c>
      <c r="G20" s="597">
        <v>50</v>
      </c>
      <c r="H20" s="606"/>
      <c r="I20" s="371"/>
      <c r="J20" s="371"/>
      <c r="K20" s="371"/>
      <c r="L20" s="601"/>
      <c r="M20" s="371"/>
      <c r="N20" s="371"/>
      <c r="O20" s="371"/>
      <c r="P20" s="371"/>
      <c r="Q20" s="371"/>
      <c r="R20" s="601"/>
      <c r="S20" s="371">
        <v>960</v>
      </c>
      <c r="T20" s="371"/>
      <c r="U20" s="599">
        <f t="shared" si="0"/>
        <v>960</v>
      </c>
      <c r="V20" s="602">
        <f t="shared" si="1"/>
        <v>48000</v>
      </c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6.35" customHeight="1">
      <c r="A21" s="433"/>
      <c r="B21" s="607" t="s">
        <v>500</v>
      </c>
      <c r="C21" s="607"/>
      <c r="D21" s="355"/>
      <c r="E21" s="355"/>
      <c r="F21" s="369" t="s">
        <v>501</v>
      </c>
      <c r="G21" s="597">
        <v>55</v>
      </c>
      <c r="H21" s="606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>
        <v>640</v>
      </c>
      <c r="T21" s="371"/>
      <c r="U21" s="599">
        <f t="shared" si="0"/>
        <v>640</v>
      </c>
      <c r="V21" s="602">
        <f t="shared" si="1"/>
        <v>35200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6.35" customHeight="1">
      <c r="A22" s="433"/>
      <c r="B22" s="607" t="s">
        <v>502</v>
      </c>
      <c r="C22" s="607"/>
      <c r="D22" s="355"/>
      <c r="E22" s="355"/>
      <c r="F22" s="369" t="s">
        <v>196</v>
      </c>
      <c r="G22" s="597">
        <v>155</v>
      </c>
      <c r="H22" s="606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>
        <v>320</v>
      </c>
      <c r="T22" s="371"/>
      <c r="U22" s="599">
        <f t="shared" si="0"/>
        <v>320</v>
      </c>
      <c r="V22" s="602">
        <f t="shared" si="1"/>
        <v>49600</v>
      </c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</row>
    <row r="23" spans="1:34" ht="28.5" customHeight="1">
      <c r="A23" s="433"/>
      <c r="B23" s="604" t="s">
        <v>503</v>
      </c>
      <c r="C23" s="604"/>
      <c r="D23" s="355"/>
      <c r="E23" s="355"/>
      <c r="F23" s="369" t="s">
        <v>427</v>
      </c>
      <c r="G23" s="597">
        <v>200</v>
      </c>
      <c r="H23" s="606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>
        <v>320</v>
      </c>
      <c r="T23" s="371"/>
      <c r="U23" s="599">
        <f t="shared" si="0"/>
        <v>320</v>
      </c>
      <c r="V23" s="602">
        <f t="shared" si="1"/>
        <v>64000</v>
      </c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</row>
    <row r="24" spans="1:34" ht="24" customHeight="1">
      <c r="A24" s="433"/>
      <c r="B24" s="604" t="s">
        <v>504</v>
      </c>
      <c r="C24" s="604"/>
      <c r="D24" s="355"/>
      <c r="E24" s="355"/>
      <c r="F24" s="369" t="s">
        <v>196</v>
      </c>
      <c r="G24" s="597">
        <v>152</v>
      </c>
      <c r="H24" s="606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>
        <v>320</v>
      </c>
      <c r="T24" s="371"/>
      <c r="U24" s="599">
        <f t="shared" si="0"/>
        <v>320</v>
      </c>
      <c r="V24" s="602">
        <f t="shared" si="1"/>
        <v>48640</v>
      </c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</row>
    <row r="25" spans="1:34" ht="16.35" customHeight="1">
      <c r="A25" s="433"/>
      <c r="B25" s="381"/>
      <c r="C25" s="381"/>
      <c r="D25" s="608"/>
      <c r="E25" s="355"/>
      <c r="F25" s="369"/>
      <c r="G25" s="597"/>
      <c r="H25" s="606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599"/>
      <c r="V25" s="609"/>
      <c r="W25" s="610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</row>
    <row r="26" spans="1:34" ht="17.25" customHeight="1">
      <c r="A26" s="440" t="s">
        <v>333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612"/>
      <c r="V26" s="613">
        <f>SUM(V12:V25)</f>
        <v>2000000</v>
      </c>
      <c r="W26" s="386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</row>
    <row r="27" spans="1:34" ht="23.25" customHeight="1">
      <c r="A27" s="389" t="s">
        <v>334</v>
      </c>
      <c r="B27" s="389" t="s">
        <v>335</v>
      </c>
      <c r="C27" s="390"/>
      <c r="D27" s="390"/>
      <c r="E27" s="390"/>
      <c r="F27" s="391"/>
      <c r="G27" s="390"/>
      <c r="H27" s="390"/>
      <c r="I27" s="390"/>
      <c r="J27" s="390"/>
      <c r="K27" s="390"/>
      <c r="L27" s="392"/>
      <c r="M27" s="392"/>
      <c r="N27" s="392"/>
      <c r="O27" s="392"/>
      <c r="P27" s="392"/>
      <c r="Q27" s="392"/>
      <c r="R27" s="392"/>
      <c r="S27" s="392"/>
      <c r="T27" s="392"/>
      <c r="U27" s="614"/>
      <c r="V27" s="393"/>
      <c r="W27" s="39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" customHeight="1">
      <c r="A28" s="397"/>
      <c r="B28" s="392"/>
      <c r="C28" s="392"/>
      <c r="D28" s="392"/>
      <c r="E28" s="392"/>
      <c r="F28" s="391"/>
      <c r="G28" s="390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614"/>
      <c r="V28" s="393"/>
      <c r="W28" s="39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>
      <c r="A29" s="397"/>
      <c r="B29" s="392"/>
      <c r="C29" s="392" t="s">
        <v>336</v>
      </c>
      <c r="D29" s="392"/>
      <c r="E29" s="392"/>
      <c r="F29" s="391"/>
      <c r="G29" s="390"/>
      <c r="H29" s="392"/>
      <c r="I29" s="394" t="s">
        <v>337</v>
      </c>
      <c r="J29" s="394"/>
      <c r="K29" s="394"/>
      <c r="L29" s="392"/>
      <c r="M29" s="394"/>
      <c r="N29" s="394"/>
      <c r="O29" s="394"/>
      <c r="P29" s="392"/>
      <c r="Q29" s="392"/>
      <c r="R29" s="392"/>
      <c r="S29" s="392"/>
      <c r="T29" s="392"/>
      <c r="U29" s="614"/>
      <c r="V29" s="393"/>
      <c r="W29" s="39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>
      <c r="A30" s="397"/>
      <c r="B30" s="392"/>
      <c r="C30" s="392"/>
      <c r="D30" s="392"/>
      <c r="E30" s="392"/>
      <c r="F30" s="391"/>
      <c r="G30" s="390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614"/>
      <c r="V30" s="393"/>
      <c r="W30" s="39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97"/>
      <c r="B31" s="395"/>
      <c r="C31" s="396" t="s">
        <v>505</v>
      </c>
      <c r="D31" s="396"/>
      <c r="E31" s="396"/>
      <c r="F31" s="396"/>
      <c r="G31" s="396"/>
      <c r="H31" s="396"/>
      <c r="I31" s="396"/>
      <c r="J31" s="396"/>
      <c r="K31" s="396"/>
      <c r="L31" s="396" t="s">
        <v>31</v>
      </c>
      <c r="M31" s="396"/>
      <c r="N31" s="396"/>
      <c r="O31" s="396"/>
      <c r="P31" s="396"/>
      <c r="Q31" s="396"/>
      <c r="R31" s="396"/>
      <c r="S31" s="396"/>
      <c r="T31" s="396"/>
      <c r="U31" s="396"/>
      <c r="V31" s="393"/>
      <c r="W31" s="39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>
      <c r="A32" s="397"/>
      <c r="B32" s="397"/>
      <c r="C32" s="394" t="s">
        <v>506</v>
      </c>
      <c r="D32" s="394"/>
      <c r="E32" s="394"/>
      <c r="F32" s="394"/>
      <c r="G32" s="394"/>
      <c r="H32" s="394"/>
      <c r="I32" s="394"/>
      <c r="J32" s="394"/>
      <c r="K32" s="394"/>
      <c r="L32" s="394" t="s">
        <v>33</v>
      </c>
      <c r="M32" s="394"/>
      <c r="N32" s="394"/>
      <c r="O32" s="394"/>
      <c r="P32" s="394"/>
      <c r="Q32" s="394"/>
      <c r="R32" s="394"/>
      <c r="S32" s="394"/>
      <c r="T32" s="394"/>
      <c r="U32" s="394"/>
      <c r="V32" s="393"/>
      <c r="W32" s="39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23" ht="15">
      <c r="A33" s="397"/>
      <c r="B33" s="392"/>
      <c r="C33" s="392"/>
      <c r="D33" s="392"/>
      <c r="E33" s="392"/>
      <c r="F33" s="391"/>
      <c r="G33" s="390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614"/>
      <c r="V33" s="393"/>
      <c r="W33" s="393"/>
    </row>
  </sheetData>
  <mergeCells count="50">
    <mergeCell ref="C32:G32"/>
    <mergeCell ref="H32:K32"/>
    <mergeCell ref="L32:U32"/>
    <mergeCell ref="A26:U26"/>
    <mergeCell ref="I29:K29"/>
    <mergeCell ref="M29:O29"/>
    <mergeCell ref="C31:G31"/>
    <mergeCell ref="H31:K31"/>
    <mergeCell ref="L31:U31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="90" zoomScaleNormal="90" zoomScaleSheetLayoutView="100" workbookViewId="0" topLeftCell="A1">
      <selection activeCell="A6" sqref="A6"/>
    </sheetView>
  </sheetViews>
  <sheetFormatPr defaultColWidth="9.140625" defaultRowHeight="15"/>
  <cols>
    <col min="1" max="1" width="5.421875" style="443" customWidth="1"/>
    <col min="2" max="2" width="10.140625" style="0" customWidth="1"/>
    <col min="3" max="3" width="12.140625" style="0" customWidth="1"/>
    <col min="4" max="4" width="4.8515625" style="0" customWidth="1"/>
    <col min="5" max="5" width="7.57421875" style="0" customWidth="1"/>
    <col min="6" max="6" width="7.57421875" style="358" customWidth="1"/>
    <col min="7" max="7" width="10.00390625" style="359" customWidth="1"/>
    <col min="8" max="8" width="12.8515625" style="0" customWidth="1"/>
    <col min="9" max="9" width="6.00390625" style="0" customWidth="1"/>
    <col min="10" max="11" width="3.7109375" style="0" customWidth="1"/>
    <col min="12" max="12" width="5.8515625" style="0" customWidth="1"/>
    <col min="13" max="14" width="3.7109375" style="0" customWidth="1"/>
    <col min="15" max="15" width="6.7109375" style="0" customWidth="1"/>
    <col min="16" max="17" width="3.7109375" style="0" customWidth="1"/>
    <col min="18" max="18" width="5.8515625" style="0" customWidth="1"/>
    <col min="19" max="20" width="3.7109375" style="0" customWidth="1"/>
    <col min="21" max="21" width="8.8515625" style="615" customWidth="1"/>
    <col min="22" max="22" width="12.57421875" style="0" customWidth="1"/>
    <col min="23" max="23" width="11.57421875" style="0" customWidth="1"/>
    <col min="24" max="24" width="10.140625" style="0" customWidth="1"/>
    <col min="25" max="25" width="10.7109375" style="0" customWidth="1"/>
    <col min="26" max="26" width="11.57421875" style="0" customWidth="1"/>
    <col min="27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29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590"/>
    </row>
    <row r="5" spans="1:34" ht="16.5" customHeight="1">
      <c r="A5" s="333" t="s">
        <v>250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29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591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430" t="s">
        <v>253</v>
      </c>
      <c r="B7" s="346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590"/>
    </row>
    <row r="8" spans="1:21" ht="14.25" customHeight="1">
      <c r="A8" s="431" t="s">
        <v>488</v>
      </c>
      <c r="B8" s="346"/>
      <c r="C8" s="342" t="s">
        <v>489</v>
      </c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590"/>
    </row>
    <row r="9" spans="1:21" ht="15" customHeight="1">
      <c r="A9" s="430" t="s">
        <v>256</v>
      </c>
      <c r="B9" s="346"/>
      <c r="C9" s="346"/>
      <c r="D9" s="341"/>
      <c r="E9" s="592"/>
      <c r="F9" s="340" t="s">
        <v>507</v>
      </c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590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593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594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595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32"/>
      <c r="B12" s="405" t="s">
        <v>508</v>
      </c>
      <c r="C12" s="405"/>
      <c r="D12" s="596"/>
      <c r="E12" s="596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599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17.1" customHeight="1">
      <c r="A13" s="600"/>
      <c r="B13" s="377" t="s">
        <v>509</v>
      </c>
      <c r="C13" s="377"/>
      <c r="D13" s="596"/>
      <c r="E13" s="596"/>
      <c r="F13" s="369" t="s">
        <v>278</v>
      </c>
      <c r="G13" s="597">
        <v>395</v>
      </c>
      <c r="H13" s="369" t="s">
        <v>263</v>
      </c>
      <c r="I13" s="601"/>
      <c r="J13" s="601"/>
      <c r="K13" s="601"/>
      <c r="L13" s="601"/>
      <c r="M13" s="601"/>
      <c r="N13" s="601"/>
      <c r="O13" s="601">
        <v>335</v>
      </c>
      <c r="P13" s="601"/>
      <c r="Q13" s="601"/>
      <c r="R13" s="601"/>
      <c r="S13" s="371"/>
      <c r="T13" s="371"/>
      <c r="U13" s="599">
        <f aca="true" t="shared" si="0" ref="U13:U20">SUM(I13:T13)</f>
        <v>335</v>
      </c>
      <c r="V13" s="602">
        <f aca="true" t="shared" si="1" ref="V13:V20">U13*G13</f>
        <v>132325</v>
      </c>
      <c r="W13" s="610">
        <f>J13*G13</f>
        <v>0</v>
      </c>
      <c r="X13" s="610">
        <f>L13*G13</f>
        <v>0</v>
      </c>
      <c r="Y13" s="610">
        <f>O13*G13</f>
        <v>132325</v>
      </c>
      <c r="Z13" s="610">
        <f>R13*G13</f>
        <v>0</v>
      </c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600"/>
      <c r="B14" s="377" t="s">
        <v>510</v>
      </c>
      <c r="C14" s="377"/>
      <c r="D14" s="596"/>
      <c r="E14" s="596"/>
      <c r="F14" s="369" t="s">
        <v>278</v>
      </c>
      <c r="G14" s="597">
        <v>480</v>
      </c>
      <c r="H14" s="369" t="s">
        <v>263</v>
      </c>
      <c r="I14" s="601"/>
      <c r="J14" s="601"/>
      <c r="K14" s="603"/>
      <c r="L14" s="601"/>
      <c r="M14" s="601"/>
      <c r="N14" s="601"/>
      <c r="O14" s="601">
        <v>335</v>
      </c>
      <c r="P14" s="601"/>
      <c r="Q14" s="601"/>
      <c r="R14" s="601"/>
      <c r="S14" s="371"/>
      <c r="T14" s="371"/>
      <c r="U14" s="599">
        <f t="shared" si="0"/>
        <v>335</v>
      </c>
      <c r="V14" s="602">
        <f t="shared" si="1"/>
        <v>160800</v>
      </c>
      <c r="W14" s="610">
        <f aca="true" t="shared" si="2" ref="W14:W20">J14*G14</f>
        <v>0</v>
      </c>
      <c r="X14" s="610">
        <f aca="true" t="shared" si="3" ref="X14:X20">L14*G14</f>
        <v>0</v>
      </c>
      <c r="Y14" s="610">
        <f aca="true" t="shared" si="4" ref="Y14:Y20">O14*G14</f>
        <v>160800</v>
      </c>
      <c r="Z14" s="610">
        <f aca="true" t="shared" si="5" ref="Z14:Z20">R14*G14</f>
        <v>0</v>
      </c>
      <c r="AA14" s="375"/>
      <c r="AB14" s="375"/>
      <c r="AC14" s="375"/>
      <c r="AD14" s="375"/>
      <c r="AE14" s="375"/>
      <c r="AF14" s="375"/>
      <c r="AG14" s="375"/>
      <c r="AH14" s="375"/>
    </row>
    <row r="15" spans="1:34" ht="17.1" customHeight="1">
      <c r="A15" s="433"/>
      <c r="B15" s="377" t="s">
        <v>511</v>
      </c>
      <c r="C15" s="377"/>
      <c r="D15" s="596"/>
      <c r="E15" s="596"/>
      <c r="F15" s="369" t="s">
        <v>278</v>
      </c>
      <c r="G15" s="597">
        <v>340</v>
      </c>
      <c r="H15" s="369" t="s">
        <v>263</v>
      </c>
      <c r="I15" s="601"/>
      <c r="J15" s="601"/>
      <c r="K15" s="601"/>
      <c r="L15" s="601"/>
      <c r="M15" s="601"/>
      <c r="N15" s="601"/>
      <c r="O15" s="601"/>
      <c r="P15" s="601"/>
      <c r="Q15" s="601"/>
      <c r="R15" s="601">
        <v>335</v>
      </c>
      <c r="S15" s="371"/>
      <c r="T15" s="371"/>
      <c r="U15" s="599">
        <f t="shared" si="0"/>
        <v>335</v>
      </c>
      <c r="V15" s="602">
        <f t="shared" si="1"/>
        <v>113900</v>
      </c>
      <c r="W15" s="610">
        <f t="shared" si="2"/>
        <v>0</v>
      </c>
      <c r="X15" s="610">
        <f t="shared" si="3"/>
        <v>0</v>
      </c>
      <c r="Y15" s="610">
        <f t="shared" si="4"/>
        <v>0</v>
      </c>
      <c r="Z15" s="610">
        <f t="shared" si="5"/>
        <v>113900</v>
      </c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433"/>
      <c r="B16" s="607" t="s">
        <v>512</v>
      </c>
      <c r="C16" s="607"/>
      <c r="D16" s="605"/>
      <c r="E16" s="605"/>
      <c r="F16" s="369" t="s">
        <v>278</v>
      </c>
      <c r="G16" s="597">
        <v>350</v>
      </c>
      <c r="H16" s="369" t="s">
        <v>263</v>
      </c>
      <c r="I16" s="601"/>
      <c r="J16" s="601">
        <v>335</v>
      </c>
      <c r="K16" s="601"/>
      <c r="L16" s="601"/>
      <c r="M16" s="601"/>
      <c r="N16" s="601"/>
      <c r="O16" s="601"/>
      <c r="P16" s="601"/>
      <c r="Q16" s="601"/>
      <c r="R16" s="601"/>
      <c r="S16" s="371"/>
      <c r="T16" s="371"/>
      <c r="U16" s="599">
        <f t="shared" si="0"/>
        <v>335</v>
      </c>
      <c r="V16" s="602">
        <f>U16*G16</f>
        <v>117250</v>
      </c>
      <c r="W16" s="610">
        <f t="shared" si="2"/>
        <v>117250</v>
      </c>
      <c r="X16" s="610">
        <f t="shared" si="3"/>
        <v>0</v>
      </c>
      <c r="Y16" s="610">
        <f t="shared" si="4"/>
        <v>0</v>
      </c>
      <c r="Z16" s="610">
        <f t="shared" si="5"/>
        <v>0</v>
      </c>
      <c r="AA16" s="375"/>
      <c r="AB16" s="375"/>
      <c r="AC16" s="375"/>
      <c r="AD16" s="375"/>
      <c r="AE16" s="375"/>
      <c r="AF16" s="375"/>
      <c r="AG16" s="375"/>
      <c r="AH16" s="375"/>
    </row>
    <row r="17" spans="1:34" ht="16.35" customHeight="1">
      <c r="A17" s="600"/>
      <c r="B17" s="421" t="s">
        <v>513</v>
      </c>
      <c r="C17" s="422"/>
      <c r="D17" s="605"/>
      <c r="E17" s="605"/>
      <c r="F17" s="369" t="s">
        <v>278</v>
      </c>
      <c r="G17" s="597">
        <v>580</v>
      </c>
      <c r="H17" s="369" t="s">
        <v>263</v>
      </c>
      <c r="I17" s="601"/>
      <c r="J17" s="601">
        <v>335</v>
      </c>
      <c r="K17" s="601"/>
      <c r="L17" s="601"/>
      <c r="M17" s="601"/>
      <c r="N17" s="601"/>
      <c r="O17" s="601"/>
      <c r="P17" s="601"/>
      <c r="Q17" s="601"/>
      <c r="R17" s="601"/>
      <c r="S17" s="371"/>
      <c r="T17" s="371"/>
      <c r="U17" s="599">
        <f t="shared" si="0"/>
        <v>335</v>
      </c>
      <c r="V17" s="602">
        <f t="shared" si="1"/>
        <v>194300</v>
      </c>
      <c r="W17" s="610">
        <f t="shared" si="2"/>
        <v>194300</v>
      </c>
      <c r="X17" s="610">
        <f t="shared" si="3"/>
        <v>0</v>
      </c>
      <c r="Y17" s="610">
        <f t="shared" si="4"/>
        <v>0</v>
      </c>
      <c r="Z17" s="610">
        <f t="shared" si="5"/>
        <v>0</v>
      </c>
      <c r="AA17" s="375"/>
      <c r="AB17" s="375"/>
      <c r="AC17" s="375"/>
      <c r="AD17" s="375"/>
      <c r="AE17" s="375"/>
      <c r="AF17" s="375"/>
      <c r="AG17" s="375"/>
      <c r="AH17" s="375"/>
    </row>
    <row r="18" spans="1:34" ht="16.35" customHeight="1">
      <c r="A18" s="600"/>
      <c r="B18" s="381" t="s">
        <v>514</v>
      </c>
      <c r="C18" s="381"/>
      <c r="D18" s="605"/>
      <c r="E18" s="605"/>
      <c r="F18" s="369" t="s">
        <v>278</v>
      </c>
      <c r="G18" s="597">
        <v>350</v>
      </c>
      <c r="H18" s="369" t="s">
        <v>263</v>
      </c>
      <c r="I18" s="601"/>
      <c r="J18" s="601"/>
      <c r="K18" s="601"/>
      <c r="L18" s="601"/>
      <c r="M18" s="601"/>
      <c r="N18" s="601"/>
      <c r="O18" s="601">
        <v>335</v>
      </c>
      <c r="P18" s="601"/>
      <c r="Q18" s="601"/>
      <c r="R18" s="601"/>
      <c r="S18" s="371"/>
      <c r="T18" s="371"/>
      <c r="U18" s="599">
        <f t="shared" si="0"/>
        <v>335</v>
      </c>
      <c r="V18" s="602">
        <f t="shared" si="1"/>
        <v>117250</v>
      </c>
      <c r="W18" s="610">
        <f t="shared" si="2"/>
        <v>0</v>
      </c>
      <c r="X18" s="610">
        <f t="shared" si="3"/>
        <v>0</v>
      </c>
      <c r="Y18" s="610">
        <f t="shared" si="4"/>
        <v>117250</v>
      </c>
      <c r="Z18" s="610">
        <f t="shared" si="5"/>
        <v>0</v>
      </c>
      <c r="AA18" s="375"/>
      <c r="AB18" s="375"/>
      <c r="AC18" s="375"/>
      <c r="AD18" s="375"/>
      <c r="AE18" s="375"/>
      <c r="AF18" s="375"/>
      <c r="AG18" s="375"/>
      <c r="AH18" s="375"/>
    </row>
    <row r="19" spans="1:34" ht="16.35" customHeight="1">
      <c r="A19" s="600"/>
      <c r="B19" s="377" t="s">
        <v>515</v>
      </c>
      <c r="C19" s="377"/>
      <c r="D19" s="605"/>
      <c r="E19" s="605"/>
      <c r="F19" s="369" t="s">
        <v>516</v>
      </c>
      <c r="G19" s="597">
        <v>6000</v>
      </c>
      <c r="H19" s="369" t="s">
        <v>263</v>
      </c>
      <c r="I19" s="601"/>
      <c r="J19" s="601"/>
      <c r="K19" s="601"/>
      <c r="L19" s="601">
        <v>16</v>
      </c>
      <c r="M19" s="601"/>
      <c r="N19" s="601"/>
      <c r="O19" s="601"/>
      <c r="P19" s="601"/>
      <c r="Q19" s="601"/>
      <c r="R19" s="601"/>
      <c r="S19" s="371"/>
      <c r="T19" s="371"/>
      <c r="U19" s="599">
        <f t="shared" si="0"/>
        <v>16</v>
      </c>
      <c r="V19" s="602">
        <f t="shared" si="1"/>
        <v>96000</v>
      </c>
      <c r="W19" s="610">
        <f t="shared" si="2"/>
        <v>0</v>
      </c>
      <c r="X19" s="610">
        <f t="shared" si="3"/>
        <v>96000</v>
      </c>
      <c r="Y19" s="610">
        <f t="shared" si="4"/>
        <v>0</v>
      </c>
      <c r="Z19" s="610">
        <f t="shared" si="5"/>
        <v>0</v>
      </c>
      <c r="AA19" s="375"/>
      <c r="AB19" s="375"/>
      <c r="AC19" s="375"/>
      <c r="AD19" s="375"/>
      <c r="AE19" s="375"/>
      <c r="AF19" s="375"/>
      <c r="AG19" s="375"/>
      <c r="AH19" s="375"/>
    </row>
    <row r="20" spans="1:34" ht="16.35" customHeight="1">
      <c r="A20" s="433"/>
      <c r="B20" s="377" t="s">
        <v>517</v>
      </c>
      <c r="C20" s="377"/>
      <c r="D20" s="605"/>
      <c r="E20" s="605"/>
      <c r="F20" s="369" t="s">
        <v>278</v>
      </c>
      <c r="G20" s="597">
        <v>203.25</v>
      </c>
      <c r="H20" s="369" t="s">
        <v>263</v>
      </c>
      <c r="I20" s="371"/>
      <c r="J20" s="371"/>
      <c r="K20" s="371"/>
      <c r="L20" s="601">
        <v>335</v>
      </c>
      <c r="M20" s="371"/>
      <c r="N20" s="371"/>
      <c r="O20" s="371"/>
      <c r="P20" s="371"/>
      <c r="Q20" s="371"/>
      <c r="R20" s="601"/>
      <c r="S20" s="371"/>
      <c r="T20" s="371"/>
      <c r="U20" s="599">
        <f t="shared" si="0"/>
        <v>335</v>
      </c>
      <c r="V20" s="602">
        <f t="shared" si="1"/>
        <v>68088.75</v>
      </c>
      <c r="W20" s="610">
        <f t="shared" si="2"/>
        <v>0</v>
      </c>
      <c r="X20" s="610">
        <f t="shared" si="3"/>
        <v>68088.75</v>
      </c>
      <c r="Y20" s="610">
        <f t="shared" si="4"/>
        <v>0</v>
      </c>
      <c r="Z20" s="610">
        <f t="shared" si="5"/>
        <v>0</v>
      </c>
      <c r="AA20" s="375"/>
      <c r="AB20" s="375"/>
      <c r="AC20" s="375"/>
      <c r="AD20" s="375"/>
      <c r="AE20" s="375"/>
      <c r="AF20" s="375"/>
      <c r="AG20" s="375"/>
      <c r="AH20" s="375"/>
    </row>
    <row r="21" spans="1:34" ht="16.35" customHeight="1">
      <c r="A21" s="433"/>
      <c r="B21" s="607"/>
      <c r="C21" s="607"/>
      <c r="D21" s="355"/>
      <c r="E21" s="355"/>
      <c r="F21" s="369"/>
      <c r="G21" s="597"/>
      <c r="H21" s="369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599"/>
      <c r="V21" s="609"/>
      <c r="W21" s="610">
        <f>SUM(W13:W20)</f>
        <v>311550</v>
      </c>
      <c r="X21" s="610">
        <f aca="true" t="shared" si="6" ref="X21:Z21">SUM(X13:X20)</f>
        <v>164088.75</v>
      </c>
      <c r="Y21" s="610">
        <f t="shared" si="6"/>
        <v>410375</v>
      </c>
      <c r="Z21" s="610">
        <f t="shared" si="6"/>
        <v>113900</v>
      </c>
      <c r="AA21" s="375"/>
      <c r="AB21" s="375"/>
      <c r="AC21" s="375"/>
      <c r="AD21" s="375"/>
      <c r="AE21" s="375"/>
      <c r="AF21" s="375"/>
      <c r="AG21" s="375"/>
      <c r="AH21" s="375"/>
    </row>
    <row r="22" spans="1:34" ht="16.35" customHeight="1">
      <c r="A22" s="433"/>
      <c r="B22" s="381"/>
      <c r="C22" s="381"/>
      <c r="D22" s="608"/>
      <c r="E22" s="355"/>
      <c r="F22" s="369"/>
      <c r="G22" s="597"/>
      <c r="H22" s="369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599"/>
      <c r="V22" s="609"/>
      <c r="W22" s="375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</row>
    <row r="23" spans="1:34" ht="17.25" customHeight="1">
      <c r="A23" s="440" t="s">
        <v>333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612"/>
      <c r="V23" s="613">
        <f>SUM(V12:V22)</f>
        <v>999913.75</v>
      </c>
      <c r="W23" s="386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</row>
    <row r="24" spans="1:34" ht="23.25" customHeight="1">
      <c r="A24" s="389" t="s">
        <v>334</v>
      </c>
      <c r="B24" s="389" t="s">
        <v>335</v>
      </c>
      <c r="C24" s="390"/>
      <c r="D24" s="390"/>
      <c r="E24" s="390"/>
      <c r="F24" s="391"/>
      <c r="G24" s="390"/>
      <c r="H24" s="390"/>
      <c r="I24" s="390"/>
      <c r="J24" s="390"/>
      <c r="K24" s="390"/>
      <c r="L24" s="392"/>
      <c r="M24" s="392"/>
      <c r="N24" s="392"/>
      <c r="O24" s="392"/>
      <c r="P24" s="392"/>
      <c r="Q24" s="392"/>
      <c r="R24" s="392"/>
      <c r="S24" s="392"/>
      <c r="T24" s="392"/>
      <c r="U24" s="614"/>
      <c r="V24" s="393"/>
      <c r="W24" s="39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" customHeight="1">
      <c r="A25" s="397"/>
      <c r="B25" s="392"/>
      <c r="C25" s="392"/>
      <c r="D25" s="392"/>
      <c r="E25" s="392"/>
      <c r="F25" s="391"/>
      <c r="G25" s="390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614"/>
      <c r="V25" s="393"/>
      <c r="W25" s="39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">
      <c r="A26" s="397"/>
      <c r="B26" s="392"/>
      <c r="C26" s="392" t="s">
        <v>336</v>
      </c>
      <c r="D26" s="392"/>
      <c r="E26" s="392"/>
      <c r="F26" s="391"/>
      <c r="G26" s="390"/>
      <c r="H26" s="392"/>
      <c r="I26" s="394" t="s">
        <v>337</v>
      </c>
      <c r="J26" s="394"/>
      <c r="K26" s="394"/>
      <c r="L26" s="392"/>
      <c r="M26" s="394"/>
      <c r="N26" s="394"/>
      <c r="O26" s="394"/>
      <c r="P26" s="392"/>
      <c r="Q26" s="392"/>
      <c r="R26" s="392"/>
      <c r="S26" s="392"/>
      <c r="T26" s="392"/>
      <c r="U26" s="614"/>
      <c r="V26" s="393"/>
      <c r="W26" s="39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>
      <c r="A27" s="397"/>
      <c r="B27" s="392"/>
      <c r="C27" s="392"/>
      <c r="D27" s="392"/>
      <c r="E27" s="392"/>
      <c r="F27" s="391"/>
      <c r="G27" s="390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614"/>
      <c r="V27" s="393"/>
      <c r="W27" s="39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>
      <c r="A28" s="397"/>
      <c r="B28" s="395"/>
      <c r="C28" s="396" t="s">
        <v>505</v>
      </c>
      <c r="D28" s="396"/>
      <c r="E28" s="396"/>
      <c r="F28" s="396"/>
      <c r="G28" s="396"/>
      <c r="H28" s="396"/>
      <c r="I28" s="396"/>
      <c r="J28" s="396"/>
      <c r="K28" s="396"/>
      <c r="L28" s="396" t="s">
        <v>31</v>
      </c>
      <c r="M28" s="396"/>
      <c r="N28" s="396"/>
      <c r="O28" s="396"/>
      <c r="P28" s="396"/>
      <c r="Q28" s="396"/>
      <c r="R28" s="396"/>
      <c r="S28" s="396"/>
      <c r="T28" s="396"/>
      <c r="U28" s="396"/>
      <c r="V28" s="393"/>
      <c r="W28" s="39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>
      <c r="A29" s="397"/>
      <c r="B29" s="397"/>
      <c r="C29" s="394" t="s">
        <v>506</v>
      </c>
      <c r="D29" s="394"/>
      <c r="E29" s="394"/>
      <c r="F29" s="394"/>
      <c r="G29" s="394"/>
      <c r="H29" s="394"/>
      <c r="I29" s="394"/>
      <c r="J29" s="394"/>
      <c r="K29" s="394"/>
      <c r="L29" s="394" t="s">
        <v>33</v>
      </c>
      <c r="M29" s="394"/>
      <c r="N29" s="394"/>
      <c r="O29" s="394"/>
      <c r="P29" s="394"/>
      <c r="Q29" s="394"/>
      <c r="R29" s="394"/>
      <c r="S29" s="394"/>
      <c r="T29" s="394"/>
      <c r="U29" s="394"/>
      <c r="V29" s="393"/>
      <c r="W29" s="39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23" ht="15">
      <c r="A30" s="397"/>
      <c r="B30" s="392"/>
      <c r="C30" s="392"/>
      <c r="D30" s="392"/>
      <c r="E30" s="392"/>
      <c r="F30" s="391"/>
      <c r="G30" s="390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614"/>
      <c r="V30" s="393"/>
      <c r="W30" s="393"/>
    </row>
  </sheetData>
  <mergeCells count="44">
    <mergeCell ref="C29:G29"/>
    <mergeCell ref="H29:K29"/>
    <mergeCell ref="L29:U29"/>
    <mergeCell ref="A23:U23"/>
    <mergeCell ref="I26:K26"/>
    <mergeCell ref="M26:O26"/>
    <mergeCell ref="C28:G28"/>
    <mergeCell ref="H28:K28"/>
    <mergeCell ref="L28:U28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="90" zoomScaleNormal="90" zoomScaleSheetLayoutView="100" workbookViewId="0" topLeftCell="A1">
      <selection activeCell="A6" sqref="A6"/>
    </sheetView>
  </sheetViews>
  <sheetFormatPr defaultColWidth="9.140625" defaultRowHeight="15"/>
  <cols>
    <col min="1" max="1" width="5.421875" style="443" customWidth="1"/>
    <col min="2" max="2" width="10.140625" style="0" customWidth="1"/>
    <col min="3" max="3" width="12.140625" style="0" customWidth="1"/>
    <col min="4" max="4" width="4.8515625" style="0" customWidth="1"/>
    <col min="5" max="5" width="3.8515625" style="0" customWidth="1"/>
    <col min="6" max="6" width="9.7109375" style="358" customWidth="1"/>
    <col min="7" max="7" width="11.8515625" style="359" customWidth="1"/>
    <col min="8" max="8" width="12.8515625" style="0" customWidth="1"/>
    <col min="9" max="9" width="6.00390625" style="0" customWidth="1"/>
    <col min="10" max="11" width="3.7109375" style="0" customWidth="1"/>
    <col min="12" max="12" width="5.8515625" style="0" customWidth="1"/>
    <col min="13" max="14" width="3.7109375" style="0" customWidth="1"/>
    <col min="15" max="15" width="6.7109375" style="0" customWidth="1"/>
    <col min="16" max="17" width="3.7109375" style="0" customWidth="1"/>
    <col min="18" max="18" width="5.8515625" style="0" customWidth="1"/>
    <col min="19" max="20" width="3.7109375" style="0" customWidth="1"/>
    <col min="21" max="21" width="8.8515625" style="615" customWidth="1"/>
    <col min="22" max="22" width="12.57421875" style="0" customWidth="1"/>
    <col min="23" max="23" width="11.00390625" style="0" bestFit="1" customWidth="1"/>
    <col min="24" max="24" width="10.8515625" style="0" customWidth="1"/>
    <col min="25" max="25" width="12.8515625" style="0" customWidth="1"/>
    <col min="26" max="26" width="14.00390625" style="0" customWidth="1"/>
    <col min="27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29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590"/>
    </row>
    <row r="5" spans="1:34" ht="16.5" customHeight="1">
      <c r="A5" s="333" t="s">
        <v>250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29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591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430" t="s">
        <v>253</v>
      </c>
      <c r="B7" s="346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590"/>
    </row>
    <row r="8" spans="1:21" ht="14.25" customHeight="1">
      <c r="A8" s="431" t="s">
        <v>488</v>
      </c>
      <c r="B8" s="346"/>
      <c r="C8" s="342" t="s">
        <v>489</v>
      </c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590"/>
    </row>
    <row r="9" spans="1:21" ht="15" customHeight="1">
      <c r="A9" s="430" t="s">
        <v>256</v>
      </c>
      <c r="B9" s="346"/>
      <c r="C9" s="346"/>
      <c r="D9" s="341"/>
      <c r="E9" s="592"/>
      <c r="F9" s="340" t="s">
        <v>518</v>
      </c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590"/>
    </row>
    <row r="10" spans="1:37" ht="15.75" customHeight="1">
      <c r="A10" s="350" t="s">
        <v>136</v>
      </c>
      <c r="B10" s="351" t="s">
        <v>137</v>
      </c>
      <c r="C10" s="351"/>
      <c r="D10" s="616" t="s">
        <v>257</v>
      </c>
      <c r="E10" s="617"/>
      <c r="F10" s="354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618"/>
      <c r="E11" s="619"/>
      <c r="F11" s="362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595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32"/>
      <c r="B12" s="405" t="s">
        <v>519</v>
      </c>
      <c r="C12" s="405"/>
      <c r="D12" s="596"/>
      <c r="E12" s="596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599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17.1" customHeight="1">
      <c r="A13" s="600"/>
      <c r="B13" s="377" t="s">
        <v>520</v>
      </c>
      <c r="C13" s="377"/>
      <c r="D13" s="596"/>
      <c r="E13" s="596"/>
      <c r="F13" s="369"/>
      <c r="G13" s="597">
        <v>23500</v>
      </c>
      <c r="H13" s="369" t="s">
        <v>263</v>
      </c>
      <c r="I13" s="601"/>
      <c r="J13" s="601">
        <v>3</v>
      </c>
      <c r="K13" s="601"/>
      <c r="L13" s="601">
        <v>4</v>
      </c>
      <c r="M13" s="601"/>
      <c r="N13" s="601"/>
      <c r="O13" s="601">
        <v>4</v>
      </c>
      <c r="P13" s="601"/>
      <c r="Q13" s="601"/>
      <c r="R13" s="601">
        <v>3</v>
      </c>
      <c r="S13" s="371"/>
      <c r="T13" s="371"/>
      <c r="U13" s="599">
        <f aca="true" t="shared" si="0" ref="U13:U15">SUM(I13:T13)</f>
        <v>14</v>
      </c>
      <c r="V13" s="602">
        <f aca="true" t="shared" si="1" ref="V13:V22">U13*G13</f>
        <v>329000</v>
      </c>
      <c r="W13" s="610">
        <f>J13*G13</f>
        <v>70500</v>
      </c>
      <c r="X13" s="610">
        <f>L13*G13</f>
        <v>94000</v>
      </c>
      <c r="Y13" s="610">
        <f>O13*G13</f>
        <v>94000</v>
      </c>
      <c r="Z13" s="610">
        <f>R13*G13</f>
        <v>70500</v>
      </c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600"/>
      <c r="B14" s="377" t="s">
        <v>521</v>
      </c>
      <c r="C14" s="377"/>
      <c r="D14" s="596"/>
      <c r="E14" s="596"/>
      <c r="F14" s="369"/>
      <c r="G14" s="597">
        <v>32700</v>
      </c>
      <c r="H14" s="369" t="s">
        <v>263</v>
      </c>
      <c r="I14" s="601"/>
      <c r="J14" s="601">
        <v>2</v>
      </c>
      <c r="K14" s="603"/>
      <c r="L14" s="601">
        <v>2</v>
      </c>
      <c r="M14" s="601"/>
      <c r="N14" s="601"/>
      <c r="O14" s="601"/>
      <c r="P14" s="601"/>
      <c r="Q14" s="601"/>
      <c r="R14" s="601"/>
      <c r="S14" s="371"/>
      <c r="T14" s="371"/>
      <c r="U14" s="599">
        <f t="shared" si="0"/>
        <v>4</v>
      </c>
      <c r="V14" s="602">
        <f t="shared" si="1"/>
        <v>130800</v>
      </c>
      <c r="W14" s="610">
        <f aca="true" t="shared" si="2" ref="W14:W15">J14*G14</f>
        <v>65400</v>
      </c>
      <c r="X14" s="610">
        <f aca="true" t="shared" si="3" ref="X14:X15">L14*G14</f>
        <v>65400</v>
      </c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ht="17.1" customHeight="1">
      <c r="A15" s="433"/>
      <c r="B15" s="377" t="s">
        <v>522</v>
      </c>
      <c r="C15" s="377"/>
      <c r="D15" s="596"/>
      <c r="E15" s="596"/>
      <c r="F15" s="369"/>
      <c r="G15" s="597">
        <v>5000</v>
      </c>
      <c r="H15" s="369" t="s">
        <v>263</v>
      </c>
      <c r="I15" s="601"/>
      <c r="J15" s="601">
        <v>4</v>
      </c>
      <c r="K15" s="601"/>
      <c r="L15" s="601">
        <v>4</v>
      </c>
      <c r="M15" s="601"/>
      <c r="N15" s="601"/>
      <c r="O15" s="601"/>
      <c r="P15" s="601"/>
      <c r="Q15" s="601"/>
      <c r="R15" s="601"/>
      <c r="S15" s="371"/>
      <c r="T15" s="371"/>
      <c r="U15" s="599">
        <f t="shared" si="0"/>
        <v>8</v>
      </c>
      <c r="V15" s="602">
        <f t="shared" si="1"/>
        <v>40000</v>
      </c>
      <c r="W15" s="610">
        <f t="shared" si="2"/>
        <v>20000</v>
      </c>
      <c r="X15" s="610">
        <f t="shared" si="3"/>
        <v>20000</v>
      </c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433"/>
      <c r="B16" s="607"/>
      <c r="C16" s="607"/>
      <c r="D16" s="355"/>
      <c r="E16" s="355"/>
      <c r="F16" s="369"/>
      <c r="G16" s="597"/>
      <c r="H16" s="369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371"/>
      <c r="T16" s="371"/>
      <c r="U16" s="599"/>
      <c r="V16" s="602">
        <f t="shared" si="1"/>
        <v>0</v>
      </c>
      <c r="W16" s="610">
        <f>SUM(W13:W15)</f>
        <v>155900</v>
      </c>
      <c r="X16" s="610">
        <f aca="true" t="shared" si="4" ref="X16:Z16">SUM(X13:X15)</f>
        <v>179400</v>
      </c>
      <c r="Y16" s="610">
        <f t="shared" si="4"/>
        <v>94000</v>
      </c>
      <c r="Z16" s="610">
        <f t="shared" si="4"/>
        <v>70500</v>
      </c>
      <c r="AA16" s="375"/>
      <c r="AB16" s="375"/>
      <c r="AC16" s="375"/>
      <c r="AD16" s="375"/>
      <c r="AE16" s="375"/>
      <c r="AF16" s="375"/>
      <c r="AG16" s="375"/>
      <c r="AH16" s="375"/>
    </row>
    <row r="17" spans="1:34" ht="16.35" customHeight="1">
      <c r="A17" s="600"/>
      <c r="B17" s="421"/>
      <c r="C17" s="422"/>
      <c r="D17" s="355"/>
      <c r="E17" s="355"/>
      <c r="F17" s="369"/>
      <c r="G17" s="597"/>
      <c r="H17" s="369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371"/>
      <c r="T17" s="371"/>
      <c r="U17" s="599"/>
      <c r="V17" s="602">
        <f t="shared" si="1"/>
        <v>0</v>
      </c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6.35" customHeight="1">
      <c r="A18" s="600"/>
      <c r="B18" s="381"/>
      <c r="C18" s="381"/>
      <c r="D18" s="355"/>
      <c r="E18" s="355"/>
      <c r="F18" s="369"/>
      <c r="G18" s="597"/>
      <c r="H18" s="369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371"/>
      <c r="T18" s="371"/>
      <c r="U18" s="599"/>
      <c r="V18" s="602">
        <f t="shared" si="1"/>
        <v>0</v>
      </c>
      <c r="W18" s="378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6.35" customHeight="1">
      <c r="A19" s="600"/>
      <c r="B19" s="377"/>
      <c r="C19" s="377"/>
      <c r="D19" s="355"/>
      <c r="E19" s="355"/>
      <c r="F19" s="369"/>
      <c r="G19" s="597"/>
      <c r="H19" s="369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371"/>
      <c r="T19" s="371"/>
      <c r="U19" s="599"/>
      <c r="V19" s="602">
        <f t="shared" si="1"/>
        <v>0</v>
      </c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6.35" customHeight="1">
      <c r="A20" s="433"/>
      <c r="B20" s="377"/>
      <c r="C20" s="377"/>
      <c r="D20" s="355"/>
      <c r="E20" s="355"/>
      <c r="F20" s="369"/>
      <c r="G20" s="597"/>
      <c r="H20" s="369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599"/>
      <c r="V20" s="602">
        <f t="shared" si="1"/>
        <v>0</v>
      </c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6.35" customHeight="1">
      <c r="A21" s="433"/>
      <c r="B21" s="607"/>
      <c r="C21" s="607"/>
      <c r="D21" s="355"/>
      <c r="E21" s="355"/>
      <c r="F21" s="369"/>
      <c r="G21" s="597"/>
      <c r="H21" s="369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599"/>
      <c r="V21" s="602">
        <f t="shared" si="1"/>
        <v>0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6.35" customHeight="1" thickBot="1">
      <c r="A22" s="433"/>
      <c r="B22" s="381"/>
      <c r="C22" s="381"/>
      <c r="D22" s="608">
        <f>SUM(D13:E21)</f>
        <v>0</v>
      </c>
      <c r="E22" s="355"/>
      <c r="F22" s="369"/>
      <c r="G22" s="597"/>
      <c r="H22" s="369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599"/>
      <c r="V22" s="602">
        <f t="shared" si="1"/>
        <v>0</v>
      </c>
      <c r="W22" s="375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</row>
    <row r="23" spans="1:34" ht="17.25" customHeight="1" thickTop="1">
      <c r="A23" s="440" t="s">
        <v>333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2"/>
      <c r="V23" s="613">
        <f>SUM(V12:V22)</f>
        <v>499800</v>
      </c>
      <c r="W23" s="386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</row>
    <row r="24" spans="1:34" ht="23.25" customHeight="1">
      <c r="A24" s="389" t="s">
        <v>334</v>
      </c>
      <c r="B24" s="389" t="s">
        <v>335</v>
      </c>
      <c r="C24" s="390"/>
      <c r="D24" s="390"/>
      <c r="E24" s="390"/>
      <c r="F24" s="391"/>
      <c r="G24" s="390"/>
      <c r="H24" s="390"/>
      <c r="I24" s="390"/>
      <c r="J24" s="390"/>
      <c r="K24" s="390"/>
      <c r="L24" s="392"/>
      <c r="M24" s="392"/>
      <c r="N24" s="392"/>
      <c r="O24" s="392"/>
      <c r="P24" s="392"/>
      <c r="Q24" s="392"/>
      <c r="R24" s="392"/>
      <c r="S24" s="392"/>
      <c r="T24" s="392"/>
      <c r="U24" s="614"/>
      <c r="V24" s="393"/>
      <c r="W24" s="39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" customHeight="1">
      <c r="A25" s="397"/>
      <c r="B25" s="392"/>
      <c r="C25" s="392"/>
      <c r="D25" s="392"/>
      <c r="E25" s="392"/>
      <c r="F25" s="391"/>
      <c r="G25" s="390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614"/>
      <c r="V25" s="393"/>
      <c r="W25" s="39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">
      <c r="A26" s="397"/>
      <c r="B26" s="392"/>
      <c r="C26" s="392" t="s">
        <v>336</v>
      </c>
      <c r="D26" s="392"/>
      <c r="E26" s="392"/>
      <c r="F26" s="391"/>
      <c r="G26" s="390"/>
      <c r="H26" s="392"/>
      <c r="I26" s="394" t="s">
        <v>337</v>
      </c>
      <c r="J26" s="394"/>
      <c r="K26" s="394"/>
      <c r="L26" s="392"/>
      <c r="M26" s="394"/>
      <c r="N26" s="394"/>
      <c r="O26" s="394"/>
      <c r="P26" s="392"/>
      <c r="Q26" s="392"/>
      <c r="R26" s="392"/>
      <c r="S26" s="392"/>
      <c r="T26" s="392"/>
      <c r="U26" s="614"/>
      <c r="V26" s="393"/>
      <c r="W26" s="39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>
      <c r="A27" s="397"/>
      <c r="B27" s="392"/>
      <c r="C27" s="392"/>
      <c r="D27" s="392"/>
      <c r="E27" s="392"/>
      <c r="F27" s="391"/>
      <c r="G27" s="390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614"/>
      <c r="V27" s="393"/>
      <c r="W27" s="39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>
      <c r="A28" s="397"/>
      <c r="B28" s="395"/>
      <c r="C28" s="396" t="s">
        <v>505</v>
      </c>
      <c r="D28" s="396"/>
      <c r="E28" s="396"/>
      <c r="F28" s="396"/>
      <c r="G28" s="396"/>
      <c r="H28" s="396"/>
      <c r="I28" s="396"/>
      <c r="J28" s="396"/>
      <c r="K28" s="396"/>
      <c r="L28" s="396" t="s">
        <v>31</v>
      </c>
      <c r="M28" s="396"/>
      <c r="N28" s="396"/>
      <c r="O28" s="396"/>
      <c r="P28" s="396"/>
      <c r="Q28" s="396"/>
      <c r="R28" s="396"/>
      <c r="S28" s="396"/>
      <c r="T28" s="396"/>
      <c r="U28" s="396"/>
      <c r="V28" s="393"/>
      <c r="W28" s="39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>
      <c r="A29" s="397"/>
      <c r="B29" s="397"/>
      <c r="C29" s="394" t="s">
        <v>506</v>
      </c>
      <c r="D29" s="394"/>
      <c r="E29" s="394"/>
      <c r="F29" s="394"/>
      <c r="G29" s="394"/>
      <c r="H29" s="394"/>
      <c r="I29" s="394"/>
      <c r="J29" s="394"/>
      <c r="K29" s="394"/>
      <c r="L29" s="394" t="s">
        <v>33</v>
      </c>
      <c r="M29" s="394"/>
      <c r="N29" s="394"/>
      <c r="O29" s="394"/>
      <c r="P29" s="394"/>
      <c r="Q29" s="394"/>
      <c r="R29" s="394"/>
      <c r="S29" s="394"/>
      <c r="T29" s="394"/>
      <c r="U29" s="394"/>
      <c r="V29" s="393"/>
      <c r="W29" s="39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23" ht="15">
      <c r="A30" s="397"/>
      <c r="B30" s="392"/>
      <c r="C30" s="392"/>
      <c r="D30" s="392"/>
      <c r="E30" s="392"/>
      <c r="F30" s="391"/>
      <c r="G30" s="390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614"/>
      <c r="V30" s="393"/>
      <c r="W30" s="393"/>
    </row>
  </sheetData>
  <mergeCells count="44">
    <mergeCell ref="C29:G29"/>
    <mergeCell ref="H29:K29"/>
    <mergeCell ref="L29:U29"/>
    <mergeCell ref="A23:U23"/>
    <mergeCell ref="I26:K26"/>
    <mergeCell ref="M26:O26"/>
    <mergeCell ref="C28:G28"/>
    <mergeCell ref="H28:K28"/>
    <mergeCell ref="L28:U28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rowBreaks count="2" manualBreakCount="2">
    <brk id="30" max="16383" man="1"/>
    <brk id="35" max="16383" man="1"/>
  </rowBreaks>
  <colBreaks count="1" manualBreakCount="1">
    <brk id="22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view="pageLayout" zoomScaleSheetLayoutView="100" workbookViewId="0" topLeftCell="A1">
      <selection activeCell="A6" sqref="A6"/>
    </sheetView>
  </sheetViews>
  <sheetFormatPr defaultColWidth="9.140625" defaultRowHeight="15"/>
  <cols>
    <col min="1" max="1" width="5.421875" style="443" customWidth="1"/>
    <col min="2" max="2" width="10.140625" style="0" customWidth="1"/>
    <col min="3" max="3" width="12.140625" style="0" customWidth="1"/>
    <col min="4" max="4" width="4.8515625" style="0" customWidth="1"/>
    <col min="5" max="5" width="7.57421875" style="0" customWidth="1"/>
    <col min="6" max="6" width="9.7109375" style="358" customWidth="1"/>
    <col min="7" max="7" width="7.7109375" style="359" customWidth="1"/>
    <col min="8" max="8" width="12.8515625" style="0" customWidth="1"/>
    <col min="9" max="9" width="6.00390625" style="0" customWidth="1"/>
    <col min="10" max="11" width="3.7109375" style="0" customWidth="1"/>
    <col min="12" max="12" width="5.8515625" style="0" customWidth="1"/>
    <col min="13" max="14" width="3.7109375" style="0" customWidth="1"/>
    <col min="15" max="15" width="6.7109375" style="0" customWidth="1"/>
    <col min="16" max="17" width="3.7109375" style="0" customWidth="1"/>
    <col min="18" max="18" width="5.8515625" style="0" customWidth="1"/>
    <col min="19" max="20" width="3.7109375" style="0" customWidth="1"/>
    <col min="21" max="21" width="8.8515625" style="615" customWidth="1"/>
    <col min="22" max="22" width="12.57421875" style="0" customWidth="1"/>
    <col min="23" max="23" width="11.28125" style="0" customWidth="1"/>
    <col min="24" max="24" width="7.8515625" style="0" customWidth="1"/>
    <col min="25" max="25" width="9.421875" style="0" customWidth="1"/>
    <col min="26" max="26" width="10.57421875" style="0" customWidth="1"/>
    <col min="27" max="27" width="13.140625" style="0" customWidth="1"/>
    <col min="28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29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590"/>
    </row>
    <row r="5" spans="1:34" ht="16.5" customHeight="1">
      <c r="A5" s="333" t="s">
        <v>250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29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591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430" t="s">
        <v>253</v>
      </c>
      <c r="B7" s="346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590"/>
    </row>
    <row r="8" spans="1:21" ht="14.25" customHeight="1">
      <c r="A8" s="431" t="s">
        <v>488</v>
      </c>
      <c r="B8" s="346"/>
      <c r="C8" s="342" t="s">
        <v>489</v>
      </c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590"/>
    </row>
    <row r="9" spans="1:21" ht="15" customHeight="1">
      <c r="A9" s="430" t="s">
        <v>256</v>
      </c>
      <c r="B9" s="346"/>
      <c r="C9" s="346"/>
      <c r="D9" s="341"/>
      <c r="E9" s="592"/>
      <c r="F9" s="340" t="s">
        <v>523</v>
      </c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590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354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362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595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32"/>
      <c r="B12" s="405" t="s">
        <v>524</v>
      </c>
      <c r="C12" s="405"/>
      <c r="D12" s="596"/>
      <c r="E12" s="596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599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21.75" customHeight="1">
      <c r="A13" s="620"/>
      <c r="B13" s="621" t="s">
        <v>492</v>
      </c>
      <c r="C13" s="622"/>
      <c r="D13" s="605"/>
      <c r="E13" s="605"/>
      <c r="F13" s="369"/>
      <c r="G13" s="597"/>
      <c r="H13" s="369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599"/>
      <c r="V13" s="374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433"/>
      <c r="B14" s="623" t="s">
        <v>493</v>
      </c>
      <c r="C14" s="624"/>
      <c r="D14" s="605"/>
      <c r="E14" s="605"/>
      <c r="F14" s="369" t="s">
        <v>494</v>
      </c>
      <c r="G14" s="625">
        <v>2500</v>
      </c>
      <c r="H14" s="369" t="s">
        <v>263</v>
      </c>
      <c r="I14" s="371">
        <v>70</v>
      </c>
      <c r="J14" s="371"/>
      <c r="K14" s="371"/>
      <c r="L14" s="371">
        <v>50</v>
      </c>
      <c r="M14" s="371"/>
      <c r="N14" s="371"/>
      <c r="O14" s="371">
        <v>50</v>
      </c>
      <c r="P14" s="371"/>
      <c r="Q14" s="371"/>
      <c r="R14" s="371">
        <v>50</v>
      </c>
      <c r="S14" s="371"/>
      <c r="T14" s="371"/>
      <c r="U14" s="595">
        <f>SUM(I14:T14)</f>
        <v>220</v>
      </c>
      <c r="V14" s="602">
        <f>U14*G14</f>
        <v>550000</v>
      </c>
      <c r="W14" s="375">
        <f>I14*G14</f>
        <v>175000</v>
      </c>
      <c r="X14" s="375">
        <f>L14*G14</f>
        <v>125000</v>
      </c>
      <c r="Y14" s="375">
        <f>O14*G14</f>
        <v>125000</v>
      </c>
      <c r="Z14" s="375">
        <f>R14*G14</f>
        <v>125000</v>
      </c>
      <c r="AA14" s="375"/>
      <c r="AB14" s="375"/>
      <c r="AC14" s="375"/>
      <c r="AD14" s="375"/>
      <c r="AE14" s="375"/>
      <c r="AF14" s="375"/>
      <c r="AG14" s="375"/>
      <c r="AH14" s="375"/>
    </row>
    <row r="15" spans="1:34" ht="17.1" customHeight="1">
      <c r="A15" s="433"/>
      <c r="B15" s="623" t="s">
        <v>525</v>
      </c>
      <c r="C15" s="624"/>
      <c r="D15" s="605"/>
      <c r="E15" s="605"/>
      <c r="F15" s="369" t="s">
        <v>526</v>
      </c>
      <c r="G15" s="597">
        <v>350</v>
      </c>
      <c r="H15" s="369" t="s">
        <v>263</v>
      </c>
      <c r="I15" s="371">
        <v>100</v>
      </c>
      <c r="J15" s="371"/>
      <c r="K15" s="371"/>
      <c r="L15" s="371">
        <v>100</v>
      </c>
      <c r="M15" s="371"/>
      <c r="N15" s="371"/>
      <c r="O15" s="371">
        <v>100</v>
      </c>
      <c r="P15" s="371"/>
      <c r="Q15" s="371"/>
      <c r="R15" s="371">
        <v>100</v>
      </c>
      <c r="S15" s="371"/>
      <c r="T15" s="371"/>
      <c r="U15" s="595">
        <f aca="true" t="shared" si="0" ref="U15:U32">SUM(I15:T15)</f>
        <v>400</v>
      </c>
      <c r="V15" s="602">
        <f aca="true" t="shared" si="1" ref="V15:V38">U15*G15</f>
        <v>140000</v>
      </c>
      <c r="W15" s="375">
        <f aca="true" t="shared" si="2" ref="W15:W38">I15*G15</f>
        <v>35000</v>
      </c>
      <c r="X15" s="375">
        <f aca="true" t="shared" si="3" ref="X15:X38">L15*G15</f>
        <v>35000</v>
      </c>
      <c r="Y15" s="375">
        <f aca="true" t="shared" si="4" ref="Y15:Y38">O15*G15</f>
        <v>35000</v>
      </c>
      <c r="Z15" s="375">
        <f aca="true" t="shared" si="5" ref="Z15:Z38">R15*G15</f>
        <v>35000</v>
      </c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433"/>
      <c r="B16" s="623" t="s">
        <v>527</v>
      </c>
      <c r="C16" s="624"/>
      <c r="D16" s="605"/>
      <c r="E16" s="605"/>
      <c r="F16" s="369" t="s">
        <v>528</v>
      </c>
      <c r="G16" s="597">
        <v>212</v>
      </c>
      <c r="H16" s="369" t="s">
        <v>263</v>
      </c>
      <c r="I16" s="371">
        <v>50</v>
      </c>
      <c r="J16" s="371"/>
      <c r="K16" s="371"/>
      <c r="L16" s="371">
        <v>50</v>
      </c>
      <c r="M16" s="371"/>
      <c r="N16" s="371"/>
      <c r="O16" s="371">
        <v>50</v>
      </c>
      <c r="P16" s="371"/>
      <c r="Q16" s="371"/>
      <c r="R16" s="371">
        <v>50</v>
      </c>
      <c r="S16" s="371"/>
      <c r="T16" s="371"/>
      <c r="U16" s="595">
        <f t="shared" si="0"/>
        <v>200</v>
      </c>
      <c r="V16" s="602">
        <f t="shared" si="1"/>
        <v>42400</v>
      </c>
      <c r="W16" s="375">
        <f t="shared" si="2"/>
        <v>10600</v>
      </c>
      <c r="X16" s="375">
        <f t="shared" si="3"/>
        <v>10600</v>
      </c>
      <c r="Y16" s="375">
        <f t="shared" si="4"/>
        <v>10600</v>
      </c>
      <c r="Z16" s="375">
        <f t="shared" si="5"/>
        <v>10600</v>
      </c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433"/>
      <c r="B17" s="623" t="s">
        <v>529</v>
      </c>
      <c r="C17" s="624"/>
      <c r="D17" s="605"/>
      <c r="E17" s="605"/>
      <c r="F17" s="369" t="s">
        <v>526</v>
      </c>
      <c r="G17" s="597">
        <v>250</v>
      </c>
      <c r="H17" s="369" t="s">
        <v>263</v>
      </c>
      <c r="I17" s="371">
        <v>70</v>
      </c>
      <c r="J17" s="371"/>
      <c r="K17" s="371"/>
      <c r="L17" s="371">
        <v>70</v>
      </c>
      <c r="M17" s="371"/>
      <c r="N17" s="371"/>
      <c r="O17" s="371">
        <v>70</v>
      </c>
      <c r="P17" s="371"/>
      <c r="Q17" s="371"/>
      <c r="R17" s="371">
        <v>70</v>
      </c>
      <c r="S17" s="371"/>
      <c r="T17" s="371"/>
      <c r="U17" s="595">
        <f t="shared" si="0"/>
        <v>280</v>
      </c>
      <c r="V17" s="602">
        <f t="shared" si="1"/>
        <v>70000</v>
      </c>
      <c r="W17" s="375">
        <f t="shared" si="2"/>
        <v>17500</v>
      </c>
      <c r="X17" s="375">
        <f t="shared" si="3"/>
        <v>17500</v>
      </c>
      <c r="Y17" s="375">
        <f t="shared" si="4"/>
        <v>17500</v>
      </c>
      <c r="Z17" s="375">
        <f t="shared" si="5"/>
        <v>17500</v>
      </c>
      <c r="AA17" s="375"/>
      <c r="AB17" s="375"/>
      <c r="AC17" s="375"/>
      <c r="AD17" s="375"/>
      <c r="AE17" s="375"/>
      <c r="AF17" s="375"/>
      <c r="AG17" s="375"/>
      <c r="AH17" s="375"/>
    </row>
    <row r="18" spans="1:34" ht="16.35" customHeight="1">
      <c r="A18" s="433"/>
      <c r="B18" s="623" t="s">
        <v>530</v>
      </c>
      <c r="C18" s="624"/>
      <c r="D18" s="605"/>
      <c r="E18" s="605"/>
      <c r="F18" s="369" t="s">
        <v>301</v>
      </c>
      <c r="G18" s="597">
        <v>80</v>
      </c>
      <c r="H18" s="369" t="s">
        <v>263</v>
      </c>
      <c r="I18" s="371">
        <v>70</v>
      </c>
      <c r="J18" s="371"/>
      <c r="K18" s="371"/>
      <c r="L18" s="371">
        <v>70</v>
      </c>
      <c r="M18" s="371"/>
      <c r="N18" s="371"/>
      <c r="O18" s="371">
        <v>70</v>
      </c>
      <c r="P18" s="371"/>
      <c r="Q18" s="371"/>
      <c r="R18" s="371">
        <v>70</v>
      </c>
      <c r="S18" s="371"/>
      <c r="T18" s="371"/>
      <c r="U18" s="595">
        <f t="shared" si="0"/>
        <v>280</v>
      </c>
      <c r="V18" s="602">
        <f t="shared" si="1"/>
        <v>22400</v>
      </c>
      <c r="W18" s="375">
        <f t="shared" si="2"/>
        <v>5600</v>
      </c>
      <c r="X18" s="375">
        <f t="shared" si="3"/>
        <v>5600</v>
      </c>
      <c r="Y18" s="375">
        <f t="shared" si="4"/>
        <v>5600</v>
      </c>
      <c r="Z18" s="375">
        <f t="shared" si="5"/>
        <v>5600</v>
      </c>
      <c r="AA18" s="375"/>
      <c r="AB18" s="375"/>
      <c r="AC18" s="375"/>
      <c r="AD18" s="375"/>
      <c r="AE18" s="375"/>
      <c r="AF18" s="375"/>
      <c r="AG18" s="375"/>
      <c r="AH18" s="375"/>
    </row>
    <row r="19" spans="1:34" ht="16.35" customHeight="1">
      <c r="A19" s="433"/>
      <c r="B19" s="623" t="s">
        <v>531</v>
      </c>
      <c r="C19" s="624"/>
      <c r="D19" s="605"/>
      <c r="E19" s="605"/>
      <c r="F19" s="369" t="s">
        <v>301</v>
      </c>
      <c r="G19" s="597">
        <v>80</v>
      </c>
      <c r="H19" s="369" t="s">
        <v>263</v>
      </c>
      <c r="I19" s="371">
        <v>70</v>
      </c>
      <c r="J19" s="371"/>
      <c r="K19" s="371"/>
      <c r="L19" s="371">
        <v>70</v>
      </c>
      <c r="M19" s="371"/>
      <c r="N19" s="371"/>
      <c r="O19" s="371">
        <v>70</v>
      </c>
      <c r="P19" s="371"/>
      <c r="Q19" s="371"/>
      <c r="R19" s="371">
        <v>70</v>
      </c>
      <c r="S19" s="371"/>
      <c r="T19" s="371"/>
      <c r="U19" s="595">
        <f t="shared" si="0"/>
        <v>280</v>
      </c>
      <c r="V19" s="602">
        <f t="shared" si="1"/>
        <v>22400</v>
      </c>
      <c r="W19" s="375">
        <f t="shared" si="2"/>
        <v>5600</v>
      </c>
      <c r="X19" s="375">
        <f t="shared" si="3"/>
        <v>5600</v>
      </c>
      <c r="Y19" s="375">
        <f t="shared" si="4"/>
        <v>5600</v>
      </c>
      <c r="Z19" s="375">
        <f t="shared" si="5"/>
        <v>5600</v>
      </c>
      <c r="AA19" s="375"/>
      <c r="AB19" s="375"/>
      <c r="AC19" s="375"/>
      <c r="AD19" s="375"/>
      <c r="AE19" s="375"/>
      <c r="AF19" s="375"/>
      <c r="AG19" s="375"/>
      <c r="AH19" s="375"/>
    </row>
    <row r="20" spans="1:34" ht="16.35" customHeight="1">
      <c r="A20" s="433"/>
      <c r="B20" s="623" t="s">
        <v>532</v>
      </c>
      <c r="C20" s="624"/>
      <c r="D20" s="605"/>
      <c r="E20" s="605"/>
      <c r="F20" s="369" t="s">
        <v>533</v>
      </c>
      <c r="G20" s="625">
        <v>3500</v>
      </c>
      <c r="H20" s="369" t="s">
        <v>263</v>
      </c>
      <c r="I20" s="371">
        <v>7</v>
      </c>
      <c r="J20" s="371"/>
      <c r="K20" s="371"/>
      <c r="L20" s="371">
        <v>7</v>
      </c>
      <c r="M20" s="371"/>
      <c r="N20" s="371"/>
      <c r="O20" s="371">
        <v>7</v>
      </c>
      <c r="P20" s="371"/>
      <c r="Q20" s="371"/>
      <c r="R20" s="371">
        <v>7</v>
      </c>
      <c r="S20" s="371"/>
      <c r="T20" s="371"/>
      <c r="U20" s="595">
        <f t="shared" si="0"/>
        <v>28</v>
      </c>
      <c r="V20" s="602">
        <f t="shared" si="1"/>
        <v>98000</v>
      </c>
      <c r="W20" s="375">
        <f t="shared" si="2"/>
        <v>24500</v>
      </c>
      <c r="X20" s="375">
        <f t="shared" si="3"/>
        <v>24500</v>
      </c>
      <c r="Y20" s="375">
        <f t="shared" si="4"/>
        <v>24500</v>
      </c>
      <c r="Z20" s="375">
        <f t="shared" si="5"/>
        <v>24500</v>
      </c>
      <c r="AA20" s="375"/>
      <c r="AB20" s="375"/>
      <c r="AC20" s="375"/>
      <c r="AD20" s="375"/>
      <c r="AE20" s="375"/>
      <c r="AF20" s="375"/>
      <c r="AG20" s="375"/>
      <c r="AH20" s="375"/>
    </row>
    <row r="21" spans="1:34" ht="16.35" customHeight="1">
      <c r="A21" s="433"/>
      <c r="B21" s="623" t="s">
        <v>534</v>
      </c>
      <c r="C21" s="624"/>
      <c r="D21" s="605"/>
      <c r="E21" s="605"/>
      <c r="F21" s="369" t="s">
        <v>533</v>
      </c>
      <c r="G21" s="625">
        <v>2000</v>
      </c>
      <c r="H21" s="369" t="s">
        <v>263</v>
      </c>
      <c r="I21" s="371">
        <v>7</v>
      </c>
      <c r="J21" s="371"/>
      <c r="K21" s="371"/>
      <c r="L21" s="371">
        <v>7</v>
      </c>
      <c r="M21" s="371"/>
      <c r="N21" s="371"/>
      <c r="O21" s="371">
        <v>7</v>
      </c>
      <c r="P21" s="371"/>
      <c r="Q21" s="371"/>
      <c r="R21" s="371">
        <v>7</v>
      </c>
      <c r="S21" s="371"/>
      <c r="T21" s="371"/>
      <c r="U21" s="595">
        <f t="shared" si="0"/>
        <v>28</v>
      </c>
      <c r="V21" s="602">
        <f t="shared" si="1"/>
        <v>56000</v>
      </c>
      <c r="W21" s="375">
        <f t="shared" si="2"/>
        <v>14000</v>
      </c>
      <c r="X21" s="375">
        <f t="shared" si="3"/>
        <v>14000</v>
      </c>
      <c r="Y21" s="375">
        <f t="shared" si="4"/>
        <v>14000</v>
      </c>
      <c r="Z21" s="375">
        <f t="shared" si="5"/>
        <v>14000</v>
      </c>
      <c r="AA21" s="375"/>
      <c r="AB21" s="375"/>
      <c r="AC21" s="375"/>
      <c r="AD21" s="375"/>
      <c r="AE21" s="375"/>
      <c r="AF21" s="375"/>
      <c r="AG21" s="375"/>
      <c r="AH21" s="375"/>
    </row>
    <row r="22" spans="1:34" ht="16.35" customHeight="1">
      <c r="A22" s="433"/>
      <c r="B22" s="623" t="s">
        <v>535</v>
      </c>
      <c r="C22" s="624"/>
      <c r="D22" s="605"/>
      <c r="E22" s="605"/>
      <c r="F22" s="369" t="s">
        <v>533</v>
      </c>
      <c r="G22" s="626">
        <v>2000</v>
      </c>
      <c r="H22" s="369" t="s">
        <v>263</v>
      </c>
      <c r="I22" s="371">
        <v>7</v>
      </c>
      <c r="J22" s="371"/>
      <c r="K22" s="371"/>
      <c r="L22" s="371">
        <v>7</v>
      </c>
      <c r="M22" s="371"/>
      <c r="N22" s="371"/>
      <c r="O22" s="371">
        <v>7</v>
      </c>
      <c r="P22" s="371"/>
      <c r="Q22" s="371"/>
      <c r="R22" s="371">
        <v>7</v>
      </c>
      <c r="S22" s="371"/>
      <c r="T22" s="371"/>
      <c r="U22" s="595">
        <f t="shared" si="0"/>
        <v>28</v>
      </c>
      <c r="V22" s="602">
        <f t="shared" si="1"/>
        <v>56000</v>
      </c>
      <c r="W22" s="375">
        <f t="shared" si="2"/>
        <v>14000</v>
      </c>
      <c r="X22" s="375">
        <f t="shared" si="3"/>
        <v>14000</v>
      </c>
      <c r="Y22" s="375">
        <f t="shared" si="4"/>
        <v>14000</v>
      </c>
      <c r="Z22" s="375">
        <f t="shared" si="5"/>
        <v>14000</v>
      </c>
      <c r="AA22" s="375"/>
      <c r="AB22" s="375"/>
      <c r="AC22" s="375"/>
      <c r="AD22" s="375"/>
      <c r="AE22" s="375"/>
      <c r="AF22" s="375"/>
      <c r="AG22" s="375"/>
      <c r="AH22" s="375"/>
    </row>
    <row r="23" spans="1:34" ht="16.35" customHeight="1">
      <c r="A23" s="433"/>
      <c r="B23" s="623" t="s">
        <v>536</v>
      </c>
      <c r="C23" s="624"/>
      <c r="D23" s="605"/>
      <c r="E23" s="605"/>
      <c r="F23" s="369" t="s">
        <v>533</v>
      </c>
      <c r="G23" s="626">
        <v>600</v>
      </c>
      <c r="H23" s="369" t="s">
        <v>263</v>
      </c>
      <c r="I23" s="371">
        <v>6</v>
      </c>
      <c r="J23" s="371"/>
      <c r="K23" s="371"/>
      <c r="L23" s="371">
        <v>6</v>
      </c>
      <c r="M23" s="371"/>
      <c r="N23" s="371"/>
      <c r="O23" s="371">
        <v>6</v>
      </c>
      <c r="P23" s="371"/>
      <c r="Q23" s="371"/>
      <c r="R23" s="371">
        <v>5</v>
      </c>
      <c r="S23" s="371"/>
      <c r="T23" s="371"/>
      <c r="U23" s="595">
        <f t="shared" si="0"/>
        <v>23</v>
      </c>
      <c r="V23" s="602">
        <f t="shared" si="1"/>
        <v>13800</v>
      </c>
      <c r="W23" s="375">
        <f t="shared" si="2"/>
        <v>3600</v>
      </c>
      <c r="X23" s="375">
        <f t="shared" si="3"/>
        <v>3600</v>
      </c>
      <c r="Y23" s="375">
        <f t="shared" si="4"/>
        <v>3600</v>
      </c>
      <c r="Z23" s="375">
        <f t="shared" si="5"/>
        <v>3000</v>
      </c>
      <c r="AA23" s="611"/>
      <c r="AB23" s="611"/>
      <c r="AC23" s="611"/>
      <c r="AD23" s="611"/>
      <c r="AE23" s="611"/>
      <c r="AF23" s="611"/>
      <c r="AG23" s="611"/>
      <c r="AH23" s="611"/>
    </row>
    <row r="24" spans="1:34" ht="17.25" customHeight="1">
      <c r="A24" s="433"/>
      <c r="B24" s="623" t="s">
        <v>537</v>
      </c>
      <c r="C24" s="624"/>
      <c r="D24" s="605"/>
      <c r="E24" s="605"/>
      <c r="F24" s="369" t="s">
        <v>533</v>
      </c>
      <c r="G24" s="626">
        <v>1100</v>
      </c>
      <c r="H24" s="369" t="s">
        <v>263</v>
      </c>
      <c r="I24" s="371">
        <v>7</v>
      </c>
      <c r="J24" s="371"/>
      <c r="K24" s="371"/>
      <c r="L24" s="371">
        <v>7</v>
      </c>
      <c r="M24" s="371"/>
      <c r="N24" s="371"/>
      <c r="O24" s="371">
        <v>7</v>
      </c>
      <c r="P24" s="371"/>
      <c r="Q24" s="371"/>
      <c r="R24" s="371">
        <v>7</v>
      </c>
      <c r="S24" s="371"/>
      <c r="T24" s="371"/>
      <c r="U24" s="595">
        <f t="shared" si="0"/>
        <v>28</v>
      </c>
      <c r="V24" s="602">
        <f t="shared" si="1"/>
        <v>30800</v>
      </c>
      <c r="W24" s="375">
        <f t="shared" si="2"/>
        <v>7700</v>
      </c>
      <c r="X24" s="375">
        <f t="shared" si="3"/>
        <v>7700</v>
      </c>
      <c r="Y24" s="375">
        <f t="shared" si="4"/>
        <v>7700</v>
      </c>
      <c r="Z24" s="375">
        <f t="shared" si="5"/>
        <v>7700</v>
      </c>
      <c r="AA24" s="387"/>
      <c r="AB24" s="387"/>
      <c r="AC24" s="387"/>
      <c r="AD24" s="387"/>
      <c r="AE24" s="387"/>
      <c r="AF24" s="387"/>
      <c r="AG24" s="387"/>
      <c r="AH24" s="387"/>
    </row>
    <row r="25" spans="1:34" ht="13.5" customHeight="1">
      <c r="A25" s="600"/>
      <c r="B25" s="377" t="s">
        <v>538</v>
      </c>
      <c r="C25" s="377"/>
      <c r="D25" s="596"/>
      <c r="E25" s="596"/>
      <c r="F25" s="369" t="s">
        <v>533</v>
      </c>
      <c r="G25" s="626">
        <v>2200</v>
      </c>
      <c r="H25" s="369" t="s">
        <v>263</v>
      </c>
      <c r="I25" s="371">
        <v>6</v>
      </c>
      <c r="J25" s="371"/>
      <c r="K25" s="371"/>
      <c r="L25" s="371">
        <v>6</v>
      </c>
      <c r="M25" s="371"/>
      <c r="N25" s="371"/>
      <c r="O25" s="371">
        <v>5</v>
      </c>
      <c r="P25" s="371"/>
      <c r="Q25" s="371"/>
      <c r="R25" s="371">
        <v>5</v>
      </c>
      <c r="S25" s="371"/>
      <c r="T25" s="371"/>
      <c r="U25" s="595">
        <f t="shared" si="0"/>
        <v>22</v>
      </c>
      <c r="V25" s="602">
        <f t="shared" si="1"/>
        <v>48400</v>
      </c>
      <c r="W25" s="375">
        <f t="shared" si="2"/>
        <v>13200</v>
      </c>
      <c r="X25" s="375">
        <f t="shared" si="3"/>
        <v>13200</v>
      </c>
      <c r="Y25" s="375">
        <f t="shared" si="4"/>
        <v>11000</v>
      </c>
      <c r="Z25" s="375">
        <f t="shared" si="5"/>
        <v>11000</v>
      </c>
      <c r="AA25" s="3"/>
      <c r="AB25" s="3"/>
      <c r="AC25" s="3"/>
      <c r="AD25" s="3"/>
      <c r="AE25" s="3"/>
      <c r="AF25" s="3"/>
      <c r="AG25" s="3"/>
      <c r="AH25" s="3"/>
    </row>
    <row r="26" spans="1:34" ht="12" customHeight="1">
      <c r="A26" s="600"/>
      <c r="B26" s="377" t="s">
        <v>539</v>
      </c>
      <c r="C26" s="377"/>
      <c r="D26" s="596"/>
      <c r="E26" s="596"/>
      <c r="F26" s="369" t="s">
        <v>526</v>
      </c>
      <c r="G26" s="626">
        <v>50</v>
      </c>
      <c r="H26" s="369" t="s">
        <v>263</v>
      </c>
      <c r="I26" s="371">
        <v>60</v>
      </c>
      <c r="J26" s="371"/>
      <c r="K26" s="598"/>
      <c r="L26" s="371">
        <v>60</v>
      </c>
      <c r="M26" s="371"/>
      <c r="N26" s="371"/>
      <c r="O26" s="371">
        <v>60</v>
      </c>
      <c r="P26" s="371"/>
      <c r="Q26" s="371"/>
      <c r="R26" s="371">
        <v>60</v>
      </c>
      <c r="S26" s="371"/>
      <c r="T26" s="371"/>
      <c r="U26" s="595">
        <f t="shared" si="0"/>
        <v>240</v>
      </c>
      <c r="V26" s="602">
        <f>U26*G26</f>
        <v>12000</v>
      </c>
      <c r="W26" s="375">
        <f t="shared" si="2"/>
        <v>3000</v>
      </c>
      <c r="X26" s="375">
        <f t="shared" si="3"/>
        <v>3000</v>
      </c>
      <c r="Y26" s="375">
        <f t="shared" si="4"/>
        <v>3000</v>
      </c>
      <c r="Z26" s="375">
        <f t="shared" si="5"/>
        <v>3000</v>
      </c>
      <c r="AA26" s="3"/>
      <c r="AB26" s="3"/>
      <c r="AC26" s="3"/>
      <c r="AD26" s="3"/>
      <c r="AE26" s="3"/>
      <c r="AF26" s="3"/>
      <c r="AG26" s="3"/>
      <c r="AH26" s="3"/>
    </row>
    <row r="27" spans="1:34" ht="15">
      <c r="A27" s="433"/>
      <c r="B27" s="377" t="s">
        <v>540</v>
      </c>
      <c r="C27" s="377"/>
      <c r="D27" s="596"/>
      <c r="E27" s="596"/>
      <c r="F27" s="369" t="s">
        <v>533</v>
      </c>
      <c r="G27" s="626">
        <v>700</v>
      </c>
      <c r="H27" s="369" t="s">
        <v>263</v>
      </c>
      <c r="I27" s="371">
        <v>6</v>
      </c>
      <c r="J27" s="371"/>
      <c r="K27" s="371"/>
      <c r="L27" s="371">
        <v>6</v>
      </c>
      <c r="M27" s="371"/>
      <c r="N27" s="371"/>
      <c r="O27" s="371">
        <v>6</v>
      </c>
      <c r="P27" s="371"/>
      <c r="Q27" s="371"/>
      <c r="R27" s="371">
        <v>6</v>
      </c>
      <c r="S27" s="371"/>
      <c r="T27" s="371"/>
      <c r="U27" s="595">
        <f t="shared" si="0"/>
        <v>24</v>
      </c>
      <c r="V27" s="602">
        <f t="shared" si="1"/>
        <v>16800</v>
      </c>
      <c r="W27" s="375">
        <f t="shared" si="2"/>
        <v>4200</v>
      </c>
      <c r="X27" s="375">
        <f t="shared" si="3"/>
        <v>4200</v>
      </c>
      <c r="Y27" s="375">
        <f t="shared" si="4"/>
        <v>4200</v>
      </c>
      <c r="Z27" s="375">
        <f t="shared" si="5"/>
        <v>4200</v>
      </c>
      <c r="AA27" s="3"/>
      <c r="AB27" s="3"/>
      <c r="AC27" s="3"/>
      <c r="AD27" s="3"/>
      <c r="AE27" s="3"/>
      <c r="AF27" s="3"/>
      <c r="AG27" s="3"/>
      <c r="AH27" s="3"/>
    </row>
    <row r="28" spans="1:34" ht="15">
      <c r="A28" s="433"/>
      <c r="B28" s="607" t="s">
        <v>541</v>
      </c>
      <c r="C28" s="607"/>
      <c r="D28" s="355"/>
      <c r="E28" s="355"/>
      <c r="F28" s="369" t="s">
        <v>533</v>
      </c>
      <c r="G28" s="626">
        <v>1500</v>
      </c>
      <c r="H28" s="369" t="s">
        <v>263</v>
      </c>
      <c r="I28" s="371">
        <v>6</v>
      </c>
      <c r="J28" s="371"/>
      <c r="K28" s="371"/>
      <c r="L28" s="371">
        <v>6</v>
      </c>
      <c r="M28" s="371"/>
      <c r="N28" s="371"/>
      <c r="O28" s="371">
        <v>6</v>
      </c>
      <c r="P28" s="371"/>
      <c r="Q28" s="371"/>
      <c r="R28" s="371">
        <v>6</v>
      </c>
      <c r="S28" s="371"/>
      <c r="T28" s="371"/>
      <c r="U28" s="595">
        <f t="shared" si="0"/>
        <v>24</v>
      </c>
      <c r="V28" s="602">
        <f t="shared" si="1"/>
        <v>36000</v>
      </c>
      <c r="W28" s="375">
        <f t="shared" si="2"/>
        <v>9000</v>
      </c>
      <c r="X28" s="375">
        <f t="shared" si="3"/>
        <v>9000</v>
      </c>
      <c r="Y28" s="375">
        <f t="shared" si="4"/>
        <v>9000</v>
      </c>
      <c r="Z28" s="375">
        <f t="shared" si="5"/>
        <v>9000</v>
      </c>
      <c r="AA28" s="3"/>
      <c r="AB28" s="3"/>
      <c r="AC28" s="3"/>
      <c r="AD28" s="3"/>
      <c r="AE28" s="3"/>
      <c r="AF28" s="3"/>
      <c r="AG28" s="3"/>
      <c r="AH28" s="3"/>
    </row>
    <row r="29" spans="1:34" ht="15">
      <c r="A29" s="600"/>
      <c r="B29" s="421" t="s">
        <v>542</v>
      </c>
      <c r="C29" s="422"/>
      <c r="D29" s="355"/>
      <c r="E29" s="355"/>
      <c r="F29" s="369" t="s">
        <v>533</v>
      </c>
      <c r="G29" s="626">
        <v>1000</v>
      </c>
      <c r="H29" s="369" t="s">
        <v>263</v>
      </c>
      <c r="I29" s="371">
        <v>6</v>
      </c>
      <c r="J29" s="371"/>
      <c r="K29" s="371"/>
      <c r="L29" s="371">
        <v>6</v>
      </c>
      <c r="M29" s="371"/>
      <c r="N29" s="371"/>
      <c r="O29" s="371">
        <v>6</v>
      </c>
      <c r="P29" s="371"/>
      <c r="Q29" s="371"/>
      <c r="R29" s="371">
        <v>6</v>
      </c>
      <c r="S29" s="371"/>
      <c r="T29" s="371"/>
      <c r="U29" s="595">
        <f t="shared" si="0"/>
        <v>24</v>
      </c>
      <c r="V29" s="602">
        <f t="shared" si="1"/>
        <v>24000</v>
      </c>
      <c r="W29" s="375">
        <f t="shared" si="2"/>
        <v>6000</v>
      </c>
      <c r="X29" s="375">
        <f t="shared" si="3"/>
        <v>6000</v>
      </c>
      <c r="Y29" s="375">
        <f t="shared" si="4"/>
        <v>6000</v>
      </c>
      <c r="Z29" s="375">
        <f t="shared" si="5"/>
        <v>6000</v>
      </c>
      <c r="AA29" s="3"/>
      <c r="AB29" s="3"/>
      <c r="AC29" s="3"/>
      <c r="AD29" s="3"/>
      <c r="AE29" s="3"/>
      <c r="AF29" s="3"/>
      <c r="AG29" s="3"/>
      <c r="AH29" s="3"/>
    </row>
    <row r="30" spans="1:34" ht="15">
      <c r="A30" s="600"/>
      <c r="B30" s="381" t="s">
        <v>543</v>
      </c>
      <c r="C30" s="381"/>
      <c r="D30" s="355"/>
      <c r="E30" s="355"/>
      <c r="F30" s="369" t="s">
        <v>533</v>
      </c>
      <c r="G30" s="626">
        <v>1750</v>
      </c>
      <c r="H30" s="369" t="s">
        <v>263</v>
      </c>
      <c r="I30" s="371">
        <v>6</v>
      </c>
      <c r="J30" s="371"/>
      <c r="K30" s="371"/>
      <c r="L30" s="371">
        <v>6</v>
      </c>
      <c r="M30" s="371"/>
      <c r="N30" s="371"/>
      <c r="O30" s="371">
        <v>6</v>
      </c>
      <c r="P30" s="371"/>
      <c r="Q30" s="371"/>
      <c r="R30" s="371">
        <v>6</v>
      </c>
      <c r="S30" s="371"/>
      <c r="T30" s="371"/>
      <c r="U30" s="595">
        <f t="shared" si="0"/>
        <v>24</v>
      </c>
      <c r="V30" s="602">
        <f t="shared" si="1"/>
        <v>42000</v>
      </c>
      <c r="W30" s="375">
        <f t="shared" si="2"/>
        <v>10500</v>
      </c>
      <c r="X30" s="375">
        <f t="shared" si="3"/>
        <v>10500</v>
      </c>
      <c r="Y30" s="375">
        <f t="shared" si="4"/>
        <v>10500</v>
      </c>
      <c r="Z30" s="375">
        <f t="shared" si="5"/>
        <v>10500</v>
      </c>
      <c r="AA30" s="3"/>
      <c r="AB30" s="3"/>
      <c r="AC30" s="3"/>
      <c r="AD30" s="3"/>
      <c r="AE30" s="3"/>
      <c r="AF30" s="3"/>
      <c r="AG30" s="3"/>
      <c r="AH30" s="3"/>
    </row>
    <row r="31" spans="1:26" ht="15">
      <c r="A31" s="600"/>
      <c r="B31" s="377" t="s">
        <v>544</v>
      </c>
      <c r="C31" s="377"/>
      <c r="D31" s="355"/>
      <c r="E31" s="355"/>
      <c r="F31" s="369" t="s">
        <v>545</v>
      </c>
      <c r="G31" s="626">
        <v>800</v>
      </c>
      <c r="H31" s="369" t="s">
        <v>263</v>
      </c>
      <c r="I31" s="371">
        <v>6</v>
      </c>
      <c r="J31" s="371"/>
      <c r="K31" s="371"/>
      <c r="L31" s="371">
        <v>6</v>
      </c>
      <c r="M31" s="371"/>
      <c r="N31" s="371"/>
      <c r="O31" s="371">
        <v>6</v>
      </c>
      <c r="P31" s="371"/>
      <c r="Q31" s="371"/>
      <c r="R31" s="371">
        <v>6</v>
      </c>
      <c r="S31" s="371"/>
      <c r="T31" s="371"/>
      <c r="U31" s="595">
        <f t="shared" si="0"/>
        <v>24</v>
      </c>
      <c r="V31" s="602">
        <f t="shared" si="1"/>
        <v>19200</v>
      </c>
      <c r="W31" s="375">
        <f t="shared" si="2"/>
        <v>4800</v>
      </c>
      <c r="X31" s="375">
        <f t="shared" si="3"/>
        <v>4800</v>
      </c>
      <c r="Y31" s="375">
        <f t="shared" si="4"/>
        <v>4800</v>
      </c>
      <c r="Z31" s="375">
        <f t="shared" si="5"/>
        <v>4800</v>
      </c>
    </row>
    <row r="32" spans="1:26" ht="15">
      <c r="A32" s="433"/>
      <c r="B32" s="377" t="s">
        <v>546</v>
      </c>
      <c r="C32" s="377"/>
      <c r="D32" s="355"/>
      <c r="E32" s="355"/>
      <c r="F32" s="369" t="s">
        <v>533</v>
      </c>
      <c r="G32" s="626">
        <v>1000</v>
      </c>
      <c r="H32" s="369" t="s">
        <v>263</v>
      </c>
      <c r="I32" s="371">
        <v>5</v>
      </c>
      <c r="J32" s="371"/>
      <c r="K32" s="371"/>
      <c r="L32" s="371">
        <v>5</v>
      </c>
      <c r="M32" s="371"/>
      <c r="N32" s="371"/>
      <c r="O32" s="371">
        <v>5</v>
      </c>
      <c r="P32" s="371"/>
      <c r="Q32" s="371"/>
      <c r="R32" s="371">
        <v>5</v>
      </c>
      <c r="S32" s="371"/>
      <c r="T32" s="371"/>
      <c r="U32" s="595">
        <f t="shared" si="0"/>
        <v>20</v>
      </c>
      <c r="V32" s="602">
        <f t="shared" si="1"/>
        <v>20000</v>
      </c>
      <c r="W32" s="375">
        <f t="shared" si="2"/>
        <v>5000</v>
      </c>
      <c r="X32" s="375">
        <f t="shared" si="3"/>
        <v>5000</v>
      </c>
      <c r="Y32" s="375">
        <f t="shared" si="4"/>
        <v>5000</v>
      </c>
      <c r="Z32" s="375">
        <f t="shared" si="5"/>
        <v>5000</v>
      </c>
    </row>
    <row r="33" spans="1:26" ht="15">
      <c r="A33" s="433"/>
      <c r="B33" s="627" t="s">
        <v>547</v>
      </c>
      <c r="C33" s="628"/>
      <c r="D33" s="355"/>
      <c r="E33" s="355"/>
      <c r="F33" s="369" t="s">
        <v>533</v>
      </c>
      <c r="G33" s="626">
        <v>900</v>
      </c>
      <c r="H33" s="369" t="s">
        <v>263</v>
      </c>
      <c r="I33" s="371">
        <v>5</v>
      </c>
      <c r="J33" s="371"/>
      <c r="K33" s="371"/>
      <c r="L33" s="371">
        <v>5</v>
      </c>
      <c r="M33" s="371"/>
      <c r="N33" s="371"/>
      <c r="O33" s="371">
        <v>5</v>
      </c>
      <c r="P33" s="371"/>
      <c r="Q33" s="371"/>
      <c r="R33" s="371">
        <v>5</v>
      </c>
      <c r="S33" s="371"/>
      <c r="T33" s="371"/>
      <c r="U33" s="595">
        <f>SUM(I33:T33)</f>
        <v>20</v>
      </c>
      <c r="V33" s="602">
        <f t="shared" si="1"/>
        <v>18000</v>
      </c>
      <c r="W33" s="375">
        <f t="shared" si="2"/>
        <v>4500</v>
      </c>
      <c r="X33" s="375">
        <f t="shared" si="3"/>
        <v>4500</v>
      </c>
      <c r="Y33" s="375">
        <f t="shared" si="4"/>
        <v>4500</v>
      </c>
      <c r="Z33" s="375">
        <f t="shared" si="5"/>
        <v>4500</v>
      </c>
    </row>
    <row r="34" spans="1:26" ht="15">
      <c r="A34" s="433"/>
      <c r="B34" s="627" t="s">
        <v>548</v>
      </c>
      <c r="C34" s="628"/>
      <c r="D34" s="355"/>
      <c r="E34" s="355"/>
      <c r="F34" s="369" t="s">
        <v>301</v>
      </c>
      <c r="G34" s="626">
        <v>40</v>
      </c>
      <c r="H34" s="369" t="s">
        <v>263</v>
      </c>
      <c r="I34" s="371">
        <v>29</v>
      </c>
      <c r="J34" s="371"/>
      <c r="K34" s="371"/>
      <c r="L34" s="371">
        <v>25</v>
      </c>
      <c r="M34" s="371"/>
      <c r="N34" s="371"/>
      <c r="O34" s="371">
        <v>25</v>
      </c>
      <c r="P34" s="371"/>
      <c r="Q34" s="371"/>
      <c r="R34" s="371">
        <v>25</v>
      </c>
      <c r="S34" s="371"/>
      <c r="T34" s="371"/>
      <c r="U34" s="595">
        <f aca="true" t="shared" si="6" ref="U34:U38">SUM(I34:T34)</f>
        <v>104</v>
      </c>
      <c r="V34" s="602">
        <f t="shared" si="1"/>
        <v>4160</v>
      </c>
      <c r="W34" s="375">
        <f t="shared" si="2"/>
        <v>1160</v>
      </c>
      <c r="X34" s="375">
        <f t="shared" si="3"/>
        <v>1000</v>
      </c>
      <c r="Y34" s="375">
        <f t="shared" si="4"/>
        <v>1000</v>
      </c>
      <c r="Z34" s="375">
        <f t="shared" si="5"/>
        <v>1000</v>
      </c>
    </row>
    <row r="35" spans="1:26" ht="15">
      <c r="A35" s="433"/>
      <c r="B35" s="627" t="s">
        <v>549</v>
      </c>
      <c r="C35" s="628"/>
      <c r="D35" s="355"/>
      <c r="E35" s="355"/>
      <c r="F35" s="369" t="s">
        <v>526</v>
      </c>
      <c r="G35" s="626">
        <v>8.25</v>
      </c>
      <c r="H35" s="369" t="s">
        <v>263</v>
      </c>
      <c r="I35" s="371">
        <v>31</v>
      </c>
      <c r="J35" s="371"/>
      <c r="K35" s="371"/>
      <c r="L35" s="371">
        <v>30</v>
      </c>
      <c r="M35" s="371"/>
      <c r="N35" s="371"/>
      <c r="O35" s="371">
        <v>30</v>
      </c>
      <c r="P35" s="371"/>
      <c r="Q35" s="371"/>
      <c r="R35" s="371">
        <v>30</v>
      </c>
      <c r="S35" s="371"/>
      <c r="T35" s="371"/>
      <c r="U35" s="595">
        <f t="shared" si="6"/>
        <v>121</v>
      </c>
      <c r="V35" s="602">
        <f t="shared" si="1"/>
        <v>998.25</v>
      </c>
      <c r="W35" s="375">
        <f t="shared" si="2"/>
        <v>255.75</v>
      </c>
      <c r="X35" s="375">
        <f t="shared" si="3"/>
        <v>247.5</v>
      </c>
      <c r="Y35" s="375">
        <f t="shared" si="4"/>
        <v>247.5</v>
      </c>
      <c r="Z35" s="375">
        <f t="shared" si="5"/>
        <v>247.5</v>
      </c>
    </row>
    <row r="36" spans="1:26" ht="15">
      <c r="A36" s="433"/>
      <c r="B36" s="627" t="s">
        <v>550</v>
      </c>
      <c r="C36" s="628"/>
      <c r="D36" s="355"/>
      <c r="E36" s="355"/>
      <c r="F36" s="369" t="s">
        <v>533</v>
      </c>
      <c r="G36" s="626">
        <v>1000</v>
      </c>
      <c r="H36" s="369" t="s">
        <v>263</v>
      </c>
      <c r="I36" s="371">
        <v>5</v>
      </c>
      <c r="J36" s="371"/>
      <c r="K36" s="371"/>
      <c r="L36" s="371">
        <v>5</v>
      </c>
      <c r="M36" s="371"/>
      <c r="N36" s="371"/>
      <c r="O36" s="371">
        <v>5</v>
      </c>
      <c r="P36" s="371"/>
      <c r="Q36" s="371"/>
      <c r="R36" s="371">
        <v>5</v>
      </c>
      <c r="S36" s="371"/>
      <c r="T36" s="371"/>
      <c r="U36" s="595">
        <f t="shared" si="6"/>
        <v>20</v>
      </c>
      <c r="V36" s="602">
        <f t="shared" si="1"/>
        <v>20000</v>
      </c>
      <c r="W36" s="375">
        <f t="shared" si="2"/>
        <v>5000</v>
      </c>
      <c r="X36" s="375">
        <f t="shared" si="3"/>
        <v>5000</v>
      </c>
      <c r="Y36" s="375">
        <f t="shared" si="4"/>
        <v>5000</v>
      </c>
      <c r="Z36" s="375">
        <f t="shared" si="5"/>
        <v>5000</v>
      </c>
    </row>
    <row r="37" spans="1:26" ht="15">
      <c r="A37" s="433"/>
      <c r="B37" s="627" t="s">
        <v>551</v>
      </c>
      <c r="C37" s="628"/>
      <c r="D37" s="355"/>
      <c r="E37" s="355"/>
      <c r="F37" s="369" t="s">
        <v>526</v>
      </c>
      <c r="G37" s="626">
        <v>200</v>
      </c>
      <c r="H37" s="369" t="s">
        <v>263</v>
      </c>
      <c r="I37" s="371">
        <v>20</v>
      </c>
      <c r="J37" s="371"/>
      <c r="K37" s="371"/>
      <c r="L37" s="371">
        <v>20</v>
      </c>
      <c r="M37" s="371"/>
      <c r="N37" s="371"/>
      <c r="O37" s="371">
        <v>20</v>
      </c>
      <c r="P37" s="371"/>
      <c r="Q37" s="371"/>
      <c r="R37" s="371">
        <v>20</v>
      </c>
      <c r="S37" s="371"/>
      <c r="T37" s="371"/>
      <c r="U37" s="595">
        <f t="shared" si="6"/>
        <v>80</v>
      </c>
      <c r="V37" s="602">
        <f t="shared" si="1"/>
        <v>16000</v>
      </c>
      <c r="W37" s="375">
        <f t="shared" si="2"/>
        <v>4000</v>
      </c>
      <c r="X37" s="375">
        <f t="shared" si="3"/>
        <v>4000</v>
      </c>
      <c r="Y37" s="375">
        <f t="shared" si="4"/>
        <v>4000</v>
      </c>
      <c r="Z37" s="375">
        <f t="shared" si="5"/>
        <v>4000</v>
      </c>
    </row>
    <row r="38" spans="1:26" ht="15">
      <c r="A38" s="433"/>
      <c r="B38" s="627" t="s">
        <v>552</v>
      </c>
      <c r="C38" s="628"/>
      <c r="D38" s="355"/>
      <c r="E38" s="355"/>
      <c r="F38" s="369" t="s">
        <v>533</v>
      </c>
      <c r="G38" s="626">
        <v>860</v>
      </c>
      <c r="H38" s="369" t="s">
        <v>263</v>
      </c>
      <c r="I38" s="371">
        <v>6</v>
      </c>
      <c r="J38" s="371"/>
      <c r="K38" s="371"/>
      <c r="L38" s="371">
        <v>6</v>
      </c>
      <c r="M38" s="371"/>
      <c r="N38" s="371"/>
      <c r="O38" s="371">
        <v>6</v>
      </c>
      <c r="P38" s="371"/>
      <c r="Q38" s="371"/>
      <c r="R38" s="371">
        <v>6</v>
      </c>
      <c r="S38" s="371"/>
      <c r="T38" s="371"/>
      <c r="U38" s="595">
        <f t="shared" si="6"/>
        <v>24</v>
      </c>
      <c r="V38" s="602">
        <f t="shared" si="1"/>
        <v>20640</v>
      </c>
      <c r="W38" s="375">
        <f t="shared" si="2"/>
        <v>5160</v>
      </c>
      <c r="X38" s="375">
        <f t="shared" si="3"/>
        <v>5160</v>
      </c>
      <c r="Y38" s="375">
        <f t="shared" si="4"/>
        <v>5160</v>
      </c>
      <c r="Z38" s="375">
        <f t="shared" si="5"/>
        <v>5160</v>
      </c>
    </row>
    <row r="39" spans="1:27" ht="25.5" customHeight="1">
      <c r="A39" s="433"/>
      <c r="B39" s="629" t="s">
        <v>553</v>
      </c>
      <c r="C39" s="630"/>
      <c r="D39" s="605"/>
      <c r="E39" s="605"/>
      <c r="F39" s="369"/>
      <c r="G39" s="597"/>
      <c r="H39" s="369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631"/>
      <c r="U39" s="599"/>
      <c r="V39" s="609">
        <v>100000</v>
      </c>
      <c r="W39" s="632">
        <f>SUM(W14:W38)</f>
        <v>388875.75</v>
      </c>
      <c r="X39" s="632">
        <f aca="true" t="shared" si="7" ref="X39:Z39">SUM(X14:X38)</f>
        <v>338707.5</v>
      </c>
      <c r="Y39" s="632">
        <f t="shared" si="7"/>
        <v>336507.5</v>
      </c>
      <c r="Z39" s="632">
        <f t="shared" si="7"/>
        <v>335907.5</v>
      </c>
      <c r="AA39" s="632">
        <f>SUM(W39:Z39)</f>
        <v>1399998.25</v>
      </c>
    </row>
    <row r="40" spans="1:27" ht="15">
      <c r="A40" s="600"/>
      <c r="B40" s="633"/>
      <c r="C40" s="634"/>
      <c r="D40" s="596"/>
      <c r="E40" s="596"/>
      <c r="F40" s="369"/>
      <c r="G40" s="597"/>
      <c r="H40" s="369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371"/>
      <c r="T40" s="631"/>
      <c r="U40" s="599"/>
      <c r="V40" s="609">
        <f aca="true" t="shared" si="8" ref="V40">U40*G40</f>
        <v>0</v>
      </c>
      <c r="AA40">
        <v>100000</v>
      </c>
    </row>
    <row r="41" spans="1:27" ht="15">
      <c r="A41" s="440" t="s">
        <v>333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612"/>
      <c r="V41" s="613">
        <f>SUM(V12:V40)</f>
        <v>1499998.25</v>
      </c>
      <c r="AA41">
        <f>SUM(AA39:AA40)</f>
        <v>1499998.25</v>
      </c>
    </row>
    <row r="42" spans="1:22" ht="15">
      <c r="A42" s="389" t="s">
        <v>334</v>
      </c>
      <c r="B42" s="389" t="s">
        <v>335</v>
      </c>
      <c r="C42" s="390"/>
      <c r="D42" s="390"/>
      <c r="E42" s="390"/>
      <c r="F42" s="391"/>
      <c r="G42" s="390"/>
      <c r="H42" s="390"/>
      <c r="I42" s="390"/>
      <c r="J42" s="390"/>
      <c r="K42" s="390"/>
      <c r="L42" s="392"/>
      <c r="M42" s="392"/>
      <c r="N42" s="392"/>
      <c r="O42" s="392"/>
      <c r="P42" s="392"/>
      <c r="Q42" s="392"/>
      <c r="R42" s="392"/>
      <c r="S42" s="392"/>
      <c r="T42" s="392"/>
      <c r="U42" s="614"/>
      <c r="V42" s="393"/>
    </row>
    <row r="43" spans="1:22" ht="15">
      <c r="A43" s="397"/>
      <c r="B43" s="392"/>
      <c r="C43" s="392"/>
      <c r="D43" s="392"/>
      <c r="E43" s="392"/>
      <c r="F43" s="391"/>
      <c r="G43" s="390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614"/>
      <c r="V43" s="393"/>
    </row>
    <row r="44" spans="1:22" ht="15">
      <c r="A44" s="397"/>
      <c r="B44" s="392"/>
      <c r="C44" s="392" t="s">
        <v>336</v>
      </c>
      <c r="D44" s="392"/>
      <c r="E44" s="392"/>
      <c r="F44" s="391"/>
      <c r="G44" s="390"/>
      <c r="H44" s="392"/>
      <c r="I44" s="394" t="s">
        <v>337</v>
      </c>
      <c r="J44" s="394"/>
      <c r="K44" s="394"/>
      <c r="L44" s="392"/>
      <c r="M44" s="394"/>
      <c r="N44" s="394"/>
      <c r="O44" s="394"/>
      <c r="P44" s="392"/>
      <c r="Q44" s="392"/>
      <c r="R44" s="392"/>
      <c r="S44" s="392"/>
      <c r="T44" s="392"/>
      <c r="U44" s="614"/>
      <c r="V44" s="393"/>
    </row>
    <row r="45" spans="1:22" ht="15">
      <c r="A45" s="397"/>
      <c r="B45" s="392"/>
      <c r="C45" s="392"/>
      <c r="D45" s="392"/>
      <c r="E45" s="392"/>
      <c r="F45" s="391"/>
      <c r="G45" s="390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614"/>
      <c r="V45" s="393"/>
    </row>
    <row r="46" spans="1:22" ht="15">
      <c r="A46" s="397"/>
      <c r="B46" s="395"/>
      <c r="C46" s="396" t="s">
        <v>505</v>
      </c>
      <c r="D46" s="396"/>
      <c r="E46" s="396"/>
      <c r="F46" s="396"/>
      <c r="G46" s="396"/>
      <c r="H46" s="396"/>
      <c r="I46" s="396"/>
      <c r="J46" s="396"/>
      <c r="K46" s="396"/>
      <c r="L46" s="396" t="s">
        <v>31</v>
      </c>
      <c r="M46" s="396"/>
      <c r="N46" s="396"/>
      <c r="O46" s="396"/>
      <c r="P46" s="396"/>
      <c r="Q46" s="396"/>
      <c r="R46" s="396"/>
      <c r="S46" s="396"/>
      <c r="T46" s="396"/>
      <c r="U46" s="396"/>
      <c r="V46" s="393"/>
    </row>
    <row r="47" spans="1:22" ht="15">
      <c r="A47" s="397"/>
      <c r="B47" s="397"/>
      <c r="C47" s="394" t="s">
        <v>506</v>
      </c>
      <c r="D47" s="394"/>
      <c r="E47" s="394"/>
      <c r="F47" s="394"/>
      <c r="G47" s="394"/>
      <c r="H47" s="394"/>
      <c r="I47" s="394"/>
      <c r="J47" s="394"/>
      <c r="K47" s="394"/>
      <c r="L47" s="394" t="s">
        <v>33</v>
      </c>
      <c r="M47" s="394"/>
      <c r="N47" s="394"/>
      <c r="O47" s="394"/>
      <c r="P47" s="394"/>
      <c r="Q47" s="394"/>
      <c r="R47" s="394"/>
      <c r="S47" s="394"/>
      <c r="T47" s="394"/>
      <c r="U47" s="394"/>
      <c r="V47" s="393"/>
    </row>
    <row r="48" spans="1:22" ht="15">
      <c r="A48" s="397"/>
      <c r="B48" s="392"/>
      <c r="C48" s="392"/>
      <c r="D48" s="392"/>
      <c r="E48" s="392"/>
      <c r="F48" s="391"/>
      <c r="G48" s="390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614"/>
      <c r="V48" s="393"/>
    </row>
  </sheetData>
  <mergeCells count="80">
    <mergeCell ref="C47:G47"/>
    <mergeCell ref="H47:K47"/>
    <mergeCell ref="L47:U47"/>
    <mergeCell ref="A41:U41"/>
    <mergeCell ref="I44:K44"/>
    <mergeCell ref="M44:O44"/>
    <mergeCell ref="C46:G46"/>
    <mergeCell ref="H46:K46"/>
    <mergeCell ref="L46:U46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zoomScale="90" zoomScaleNormal="90" zoomScaleSheetLayoutView="100" workbookViewId="0" topLeftCell="A1">
      <selection activeCell="A6" sqref="A6"/>
    </sheetView>
  </sheetViews>
  <sheetFormatPr defaultColWidth="9.140625" defaultRowHeight="15"/>
  <cols>
    <col min="1" max="1" width="5.421875" style="443" customWidth="1"/>
    <col min="2" max="2" width="10.140625" style="0" customWidth="1"/>
    <col min="3" max="3" width="13.421875" style="0" customWidth="1"/>
    <col min="4" max="4" width="4.8515625" style="0" customWidth="1"/>
    <col min="5" max="5" width="7.421875" style="0" customWidth="1"/>
    <col min="6" max="6" width="9.7109375" style="358" customWidth="1"/>
    <col min="7" max="7" width="10.28125" style="359" customWidth="1"/>
    <col min="8" max="8" width="12.8515625" style="0" customWidth="1"/>
    <col min="9" max="9" width="4.140625" style="0" customWidth="1"/>
    <col min="10" max="11" width="3.7109375" style="0" customWidth="1"/>
    <col min="12" max="12" width="5.8515625" style="0" customWidth="1"/>
    <col min="13" max="14" width="3.7109375" style="0" customWidth="1"/>
    <col min="15" max="15" width="5.57421875" style="0" customWidth="1"/>
    <col min="16" max="17" width="3.7109375" style="0" customWidth="1"/>
    <col min="18" max="18" width="5.8515625" style="0" customWidth="1"/>
    <col min="19" max="20" width="3.7109375" style="0" customWidth="1"/>
    <col min="21" max="21" width="8.8515625" style="615" customWidth="1"/>
    <col min="22" max="22" width="12.57421875" style="0" customWidth="1"/>
    <col min="23" max="23" width="11.8515625" style="0" customWidth="1"/>
    <col min="24" max="24" width="8.8515625" style="0" customWidth="1"/>
    <col min="25" max="25" width="12.421875" style="0" customWidth="1"/>
    <col min="26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29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590"/>
    </row>
    <row r="5" spans="1:34" ht="16.5" customHeight="1">
      <c r="A5" s="333" t="s">
        <v>250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29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591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430" t="s">
        <v>253</v>
      </c>
      <c r="B7" s="346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590"/>
    </row>
    <row r="8" spans="1:21" ht="14.25" customHeight="1">
      <c r="A8" s="431" t="s">
        <v>488</v>
      </c>
      <c r="B8" s="346"/>
      <c r="C8" s="342" t="s">
        <v>489</v>
      </c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590"/>
    </row>
    <row r="9" spans="1:21" ht="15" customHeight="1">
      <c r="A9" s="430" t="s">
        <v>256</v>
      </c>
      <c r="B9" s="346"/>
      <c r="C9" s="346"/>
      <c r="D9" s="341"/>
      <c r="E9" s="592"/>
      <c r="F9" s="340" t="s">
        <v>554</v>
      </c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590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354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362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595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32"/>
      <c r="B12" s="405" t="s">
        <v>555</v>
      </c>
      <c r="C12" s="405"/>
      <c r="D12" s="596"/>
      <c r="E12" s="596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599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39.75" customHeight="1">
      <c r="A13" s="600"/>
      <c r="B13" s="434" t="s">
        <v>556</v>
      </c>
      <c r="C13" s="434"/>
      <c r="D13" s="596"/>
      <c r="E13" s="596"/>
      <c r="F13" s="369" t="s">
        <v>557</v>
      </c>
      <c r="G13" s="597">
        <v>40000</v>
      </c>
      <c r="H13" s="369" t="s">
        <v>263</v>
      </c>
      <c r="I13" s="601"/>
      <c r="J13" s="601"/>
      <c r="K13" s="601"/>
      <c r="L13" s="601"/>
      <c r="M13" s="601"/>
      <c r="N13" s="601">
        <v>1</v>
      </c>
      <c r="O13" s="601"/>
      <c r="P13" s="601"/>
      <c r="Q13" s="601">
        <v>1</v>
      </c>
      <c r="R13" s="601"/>
      <c r="S13" s="371"/>
      <c r="T13" s="371"/>
      <c r="U13" s="599">
        <f aca="true" t="shared" si="0" ref="U13">SUM(I13:T13)</f>
        <v>2</v>
      </c>
      <c r="V13" s="602">
        <f aca="true" t="shared" si="1" ref="V13">U13*G13</f>
        <v>80000</v>
      </c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ht="24" customHeight="1">
      <c r="A14" s="635"/>
      <c r="B14" s="434" t="s">
        <v>558</v>
      </c>
      <c r="C14" s="434"/>
      <c r="D14" s="636"/>
      <c r="E14" s="636"/>
      <c r="F14" s="637"/>
      <c r="G14" s="638"/>
      <c r="H14" s="637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40"/>
      <c r="T14" s="640"/>
      <c r="U14" s="599"/>
      <c r="V14" s="602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ht="16.35" customHeight="1">
      <c r="A15" s="600"/>
      <c r="B15" s="421" t="s">
        <v>559</v>
      </c>
      <c r="C15" s="422"/>
      <c r="D15" s="355"/>
      <c r="E15" s="355"/>
      <c r="F15" s="369" t="s">
        <v>560</v>
      </c>
      <c r="G15" s="597">
        <v>300</v>
      </c>
      <c r="H15" s="369" t="s">
        <v>263</v>
      </c>
      <c r="I15" s="601"/>
      <c r="J15" s="371"/>
      <c r="K15" s="371">
        <v>60</v>
      </c>
      <c r="L15" s="371">
        <v>60</v>
      </c>
      <c r="M15" s="371"/>
      <c r="N15" s="601"/>
      <c r="O15" s="601"/>
      <c r="P15" s="601"/>
      <c r="Q15" s="601"/>
      <c r="R15" s="601"/>
      <c r="S15" s="371"/>
      <c r="T15" s="371"/>
      <c r="U15" s="599">
        <f aca="true" t="shared" si="2" ref="U15:U25">SUM(I15:T15)</f>
        <v>120</v>
      </c>
      <c r="V15" s="602">
        <f aca="true" t="shared" si="3" ref="V15:V34">U15*G15</f>
        <v>36000</v>
      </c>
      <c r="W15" s="610">
        <f>SUM(K15*G15)</f>
        <v>18000</v>
      </c>
      <c r="X15" s="610">
        <f>L15*G15</f>
        <v>18000</v>
      </c>
      <c r="Y15" s="610">
        <f>SUM(O15*G15)</f>
        <v>0</v>
      </c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6.35" customHeight="1">
      <c r="A16" s="600"/>
      <c r="B16" s="381" t="s">
        <v>561</v>
      </c>
      <c r="C16" s="381"/>
      <c r="D16" s="355"/>
      <c r="E16" s="355"/>
      <c r="F16" s="369" t="s">
        <v>278</v>
      </c>
      <c r="G16" s="597">
        <v>180</v>
      </c>
      <c r="H16" s="369" t="s">
        <v>263</v>
      </c>
      <c r="I16" s="601"/>
      <c r="J16" s="371"/>
      <c r="K16" s="371">
        <v>40</v>
      </c>
      <c r="L16" s="371">
        <v>40</v>
      </c>
      <c r="M16" s="371"/>
      <c r="N16" s="601"/>
      <c r="O16" s="601"/>
      <c r="P16" s="601"/>
      <c r="Q16" s="601"/>
      <c r="R16" s="601"/>
      <c r="S16" s="371"/>
      <c r="T16" s="371"/>
      <c r="U16" s="599">
        <f t="shared" si="2"/>
        <v>80</v>
      </c>
      <c r="V16" s="602">
        <f t="shared" si="3"/>
        <v>14400</v>
      </c>
      <c r="W16" s="610">
        <f aca="true" t="shared" si="4" ref="W16:W25">SUM(K16*G16)</f>
        <v>7200</v>
      </c>
      <c r="X16" s="610">
        <f aca="true" t="shared" si="5" ref="X16:X25">L16*G16</f>
        <v>7200</v>
      </c>
      <c r="Y16" s="610">
        <f aca="true" t="shared" si="6" ref="Y16:Y25">SUM(O16*G16)</f>
        <v>0</v>
      </c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6.35" customHeight="1">
      <c r="A17" s="600"/>
      <c r="B17" s="377" t="s">
        <v>562</v>
      </c>
      <c r="C17" s="377"/>
      <c r="D17" s="355"/>
      <c r="E17" s="355"/>
      <c r="F17" s="369" t="s">
        <v>563</v>
      </c>
      <c r="G17" s="597">
        <v>80</v>
      </c>
      <c r="H17" s="369" t="s">
        <v>263</v>
      </c>
      <c r="I17" s="601"/>
      <c r="J17" s="371"/>
      <c r="K17" s="371">
        <v>10</v>
      </c>
      <c r="L17" s="371">
        <v>15</v>
      </c>
      <c r="M17" s="371"/>
      <c r="N17" s="601"/>
      <c r="O17" s="601"/>
      <c r="P17" s="601"/>
      <c r="Q17" s="601"/>
      <c r="R17" s="601"/>
      <c r="S17" s="371"/>
      <c r="T17" s="371"/>
      <c r="U17" s="599">
        <f t="shared" si="2"/>
        <v>25</v>
      </c>
      <c r="V17" s="602">
        <f t="shared" si="3"/>
        <v>2000</v>
      </c>
      <c r="W17" s="610">
        <f t="shared" si="4"/>
        <v>800</v>
      </c>
      <c r="X17" s="610">
        <f t="shared" si="5"/>
        <v>1200</v>
      </c>
      <c r="Y17" s="610">
        <f t="shared" si="6"/>
        <v>0</v>
      </c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6.35" customHeight="1">
      <c r="A18" s="433"/>
      <c r="B18" s="377" t="s">
        <v>564</v>
      </c>
      <c r="C18" s="377"/>
      <c r="D18" s="355"/>
      <c r="E18" s="355"/>
      <c r="F18" s="369" t="s">
        <v>563</v>
      </c>
      <c r="G18" s="597">
        <v>80</v>
      </c>
      <c r="H18" s="369" t="s">
        <v>263</v>
      </c>
      <c r="I18" s="371"/>
      <c r="J18" s="371"/>
      <c r="K18" s="371">
        <v>10</v>
      </c>
      <c r="L18" s="371">
        <v>15</v>
      </c>
      <c r="M18" s="371"/>
      <c r="N18" s="371"/>
      <c r="O18" s="371"/>
      <c r="P18" s="371"/>
      <c r="Q18" s="371"/>
      <c r="R18" s="371"/>
      <c r="S18" s="371"/>
      <c r="T18" s="371"/>
      <c r="U18" s="599">
        <f t="shared" si="2"/>
        <v>25</v>
      </c>
      <c r="V18" s="602">
        <f t="shared" si="3"/>
        <v>2000</v>
      </c>
      <c r="W18" s="610">
        <f t="shared" si="4"/>
        <v>800</v>
      </c>
      <c r="X18" s="610">
        <f t="shared" si="5"/>
        <v>1200</v>
      </c>
      <c r="Y18" s="610">
        <f t="shared" si="6"/>
        <v>0</v>
      </c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6.35" customHeight="1">
      <c r="A19" s="433"/>
      <c r="B19" s="377" t="s">
        <v>565</v>
      </c>
      <c r="C19" s="377"/>
      <c r="D19" s="641"/>
      <c r="E19" s="642"/>
      <c r="F19" s="369" t="s">
        <v>563</v>
      </c>
      <c r="G19" s="597">
        <v>80</v>
      </c>
      <c r="H19" s="369" t="s">
        <v>263</v>
      </c>
      <c r="I19" s="371"/>
      <c r="J19" s="371"/>
      <c r="K19" s="371">
        <v>10</v>
      </c>
      <c r="L19" s="371">
        <v>12.5</v>
      </c>
      <c r="M19" s="371"/>
      <c r="N19" s="371"/>
      <c r="O19" s="371"/>
      <c r="P19" s="371"/>
      <c r="Q19" s="371"/>
      <c r="R19" s="371"/>
      <c r="S19" s="371"/>
      <c r="T19" s="371"/>
      <c r="U19" s="599">
        <f t="shared" si="2"/>
        <v>22.5</v>
      </c>
      <c r="V19" s="602">
        <f t="shared" si="3"/>
        <v>1800</v>
      </c>
      <c r="W19" s="610">
        <f t="shared" si="4"/>
        <v>800</v>
      </c>
      <c r="X19" s="610">
        <f t="shared" si="5"/>
        <v>1000</v>
      </c>
      <c r="Y19" s="610">
        <f t="shared" si="6"/>
        <v>0</v>
      </c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6.35" customHeight="1">
      <c r="A20" s="433"/>
      <c r="B20" s="627" t="s">
        <v>566</v>
      </c>
      <c r="C20" s="628"/>
      <c r="D20" s="641"/>
      <c r="E20" s="642"/>
      <c r="F20" s="369" t="s">
        <v>567</v>
      </c>
      <c r="G20" s="597">
        <v>300</v>
      </c>
      <c r="H20" s="369" t="s">
        <v>263</v>
      </c>
      <c r="I20" s="371"/>
      <c r="J20" s="371"/>
      <c r="K20" s="371">
        <v>52</v>
      </c>
      <c r="L20" s="371"/>
      <c r="M20" s="371"/>
      <c r="N20" s="371"/>
      <c r="O20" s="371"/>
      <c r="P20" s="371"/>
      <c r="Q20" s="371"/>
      <c r="R20" s="371"/>
      <c r="S20" s="371"/>
      <c r="T20" s="371"/>
      <c r="U20" s="599">
        <f t="shared" si="2"/>
        <v>52</v>
      </c>
      <c r="V20" s="602">
        <f t="shared" si="3"/>
        <v>15600</v>
      </c>
      <c r="W20" s="610">
        <f t="shared" si="4"/>
        <v>15600</v>
      </c>
      <c r="X20" s="610">
        <f t="shared" si="5"/>
        <v>0</v>
      </c>
      <c r="Y20" s="610">
        <f t="shared" si="6"/>
        <v>0</v>
      </c>
      <c r="Z20" s="611"/>
      <c r="AA20" s="611"/>
      <c r="AB20" s="611"/>
      <c r="AC20" s="611"/>
      <c r="AD20" s="611"/>
      <c r="AE20" s="611"/>
      <c r="AF20" s="611"/>
      <c r="AG20" s="611"/>
      <c r="AH20" s="611"/>
    </row>
    <row r="21" spans="1:34" ht="17.25" customHeight="1">
      <c r="A21" s="433"/>
      <c r="B21" s="627" t="s">
        <v>568</v>
      </c>
      <c r="C21" s="628"/>
      <c r="D21" s="641"/>
      <c r="E21" s="642"/>
      <c r="F21" s="369" t="s">
        <v>278</v>
      </c>
      <c r="G21" s="597">
        <v>500</v>
      </c>
      <c r="H21" s="369" t="s">
        <v>263</v>
      </c>
      <c r="I21" s="371"/>
      <c r="J21" s="371"/>
      <c r="K21" s="371">
        <v>15</v>
      </c>
      <c r="L21" s="371"/>
      <c r="M21" s="371"/>
      <c r="N21" s="371"/>
      <c r="O21" s="371">
        <v>15</v>
      </c>
      <c r="P21" s="371"/>
      <c r="Q21" s="371"/>
      <c r="R21" s="371"/>
      <c r="S21" s="371"/>
      <c r="T21" s="371"/>
      <c r="U21" s="599">
        <f t="shared" si="2"/>
        <v>30</v>
      </c>
      <c r="V21" s="602">
        <f t="shared" si="3"/>
        <v>15000</v>
      </c>
      <c r="W21" s="610">
        <f t="shared" si="4"/>
        <v>7500</v>
      </c>
      <c r="X21" s="610">
        <f t="shared" si="5"/>
        <v>0</v>
      </c>
      <c r="Y21" s="610">
        <f t="shared" si="6"/>
        <v>7500</v>
      </c>
      <c r="Z21" s="387"/>
      <c r="AA21" s="387"/>
      <c r="AB21" s="387"/>
      <c r="AC21" s="387"/>
      <c r="AD21" s="387"/>
      <c r="AE21" s="387"/>
      <c r="AF21" s="387"/>
      <c r="AG21" s="387"/>
      <c r="AH21" s="387"/>
    </row>
    <row r="22" spans="1:34" ht="15.75" customHeight="1">
      <c r="A22" s="433"/>
      <c r="B22" s="627" t="s">
        <v>569</v>
      </c>
      <c r="C22" s="628"/>
      <c r="D22" s="641"/>
      <c r="E22" s="642"/>
      <c r="F22" s="369" t="s">
        <v>278</v>
      </c>
      <c r="G22" s="597">
        <v>350</v>
      </c>
      <c r="H22" s="369" t="s">
        <v>263</v>
      </c>
      <c r="I22" s="371"/>
      <c r="J22" s="371"/>
      <c r="K22" s="371">
        <v>20</v>
      </c>
      <c r="L22" s="371">
        <v>20</v>
      </c>
      <c r="M22" s="371"/>
      <c r="N22" s="371"/>
      <c r="O22" s="371"/>
      <c r="P22" s="371"/>
      <c r="Q22" s="371"/>
      <c r="R22" s="371"/>
      <c r="S22" s="371"/>
      <c r="T22" s="371"/>
      <c r="U22" s="599">
        <f t="shared" si="2"/>
        <v>40</v>
      </c>
      <c r="V22" s="602">
        <f t="shared" si="3"/>
        <v>14000</v>
      </c>
      <c r="W22" s="610">
        <f t="shared" si="4"/>
        <v>7000</v>
      </c>
      <c r="X22" s="610">
        <f t="shared" si="5"/>
        <v>7000</v>
      </c>
      <c r="Y22" s="610">
        <f t="shared" si="6"/>
        <v>0</v>
      </c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.75" customHeight="1">
      <c r="A23" s="433"/>
      <c r="B23" s="627" t="s">
        <v>570</v>
      </c>
      <c r="C23" s="628"/>
      <c r="D23" s="641"/>
      <c r="E23" s="642"/>
      <c r="F23" s="369" t="s">
        <v>278</v>
      </c>
      <c r="G23" s="597">
        <v>400</v>
      </c>
      <c r="H23" s="369" t="s">
        <v>263</v>
      </c>
      <c r="I23" s="371"/>
      <c r="J23" s="371"/>
      <c r="K23" s="371">
        <v>20</v>
      </c>
      <c r="L23" s="371">
        <v>20</v>
      </c>
      <c r="M23" s="371"/>
      <c r="N23" s="371"/>
      <c r="O23" s="371"/>
      <c r="P23" s="371"/>
      <c r="Q23" s="371"/>
      <c r="R23" s="371"/>
      <c r="S23" s="371"/>
      <c r="T23" s="371"/>
      <c r="U23" s="599">
        <f t="shared" si="2"/>
        <v>40</v>
      </c>
      <c r="V23" s="602">
        <f t="shared" si="3"/>
        <v>16000</v>
      </c>
      <c r="W23" s="610">
        <f t="shared" si="4"/>
        <v>8000</v>
      </c>
      <c r="X23" s="610">
        <f t="shared" si="5"/>
        <v>8000</v>
      </c>
      <c r="Y23" s="610">
        <f t="shared" si="6"/>
        <v>0</v>
      </c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>
      <c r="A24" s="433"/>
      <c r="B24" s="627" t="s">
        <v>571</v>
      </c>
      <c r="C24" s="628"/>
      <c r="D24" s="641"/>
      <c r="E24" s="642"/>
      <c r="F24" s="369" t="s">
        <v>563</v>
      </c>
      <c r="G24" s="597">
        <v>80</v>
      </c>
      <c r="H24" s="369" t="s">
        <v>263</v>
      </c>
      <c r="I24" s="371"/>
      <c r="J24" s="371"/>
      <c r="K24" s="371">
        <v>15</v>
      </c>
      <c r="L24" s="371"/>
      <c r="M24" s="371"/>
      <c r="N24" s="371"/>
      <c r="O24" s="371"/>
      <c r="P24" s="371"/>
      <c r="Q24" s="371"/>
      <c r="R24" s="371"/>
      <c r="S24" s="371"/>
      <c r="T24" s="371"/>
      <c r="U24" s="599">
        <f t="shared" si="2"/>
        <v>15</v>
      </c>
      <c r="V24" s="602">
        <f t="shared" si="3"/>
        <v>1200</v>
      </c>
      <c r="W24" s="610">
        <f t="shared" si="4"/>
        <v>1200</v>
      </c>
      <c r="X24" s="610">
        <f t="shared" si="5"/>
        <v>0</v>
      </c>
      <c r="Y24" s="610">
        <f t="shared" si="6"/>
        <v>0</v>
      </c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">
      <c r="A25" s="433"/>
      <c r="B25" s="643" t="s">
        <v>572</v>
      </c>
      <c r="C25" s="644"/>
      <c r="D25" s="641"/>
      <c r="E25" s="642"/>
      <c r="F25" s="369" t="s">
        <v>563</v>
      </c>
      <c r="G25" s="597">
        <v>80</v>
      </c>
      <c r="H25" s="369" t="s">
        <v>263</v>
      </c>
      <c r="I25" s="371"/>
      <c r="J25" s="371"/>
      <c r="K25" s="371">
        <v>15</v>
      </c>
      <c r="L25" s="371">
        <v>10</v>
      </c>
      <c r="M25" s="371"/>
      <c r="N25" s="371"/>
      <c r="O25" s="371"/>
      <c r="P25" s="371"/>
      <c r="Q25" s="371"/>
      <c r="R25" s="371"/>
      <c r="S25" s="371"/>
      <c r="T25" s="371"/>
      <c r="U25" s="599">
        <f t="shared" si="2"/>
        <v>25</v>
      </c>
      <c r="V25" s="602">
        <f t="shared" si="3"/>
        <v>2000</v>
      </c>
      <c r="W25" s="610">
        <f t="shared" si="4"/>
        <v>1200</v>
      </c>
      <c r="X25" s="610">
        <f t="shared" si="5"/>
        <v>800</v>
      </c>
      <c r="Y25" s="610">
        <f t="shared" si="6"/>
        <v>0</v>
      </c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">
      <c r="A26" s="433"/>
      <c r="B26" s="435" t="s">
        <v>573</v>
      </c>
      <c r="C26" s="435"/>
      <c r="D26" s="636"/>
      <c r="E26" s="636"/>
      <c r="F26" s="369"/>
      <c r="G26" s="597"/>
      <c r="H26" s="369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599"/>
      <c r="V26" s="602"/>
      <c r="W26" s="645">
        <f>SUM(W15:W25)</f>
        <v>68100</v>
      </c>
      <c r="X26" s="645">
        <f aca="true" t="shared" si="7" ref="X26:Y26">SUM(X15:X25)</f>
        <v>44400</v>
      </c>
      <c r="Y26" s="645">
        <f t="shared" si="7"/>
        <v>7500</v>
      </c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>
      <c r="A27" s="600"/>
      <c r="B27" s="377" t="s">
        <v>493</v>
      </c>
      <c r="C27" s="377"/>
      <c r="D27" s="596"/>
      <c r="E27" s="596"/>
      <c r="F27" s="369" t="s">
        <v>494</v>
      </c>
      <c r="G27" s="646">
        <v>2450</v>
      </c>
      <c r="H27" s="369" t="s">
        <v>263</v>
      </c>
      <c r="I27" s="601"/>
      <c r="J27" s="371">
        <v>20</v>
      </c>
      <c r="K27" s="601"/>
      <c r="L27" s="371"/>
      <c r="M27" s="601"/>
      <c r="N27" s="601"/>
      <c r="O27" s="601"/>
      <c r="P27" s="601"/>
      <c r="Q27" s="601"/>
      <c r="R27" s="601"/>
      <c r="S27" s="371"/>
      <c r="T27" s="371"/>
      <c r="U27" s="599">
        <f>SUM(J27:T27)</f>
        <v>20</v>
      </c>
      <c r="V27" s="602">
        <f t="shared" si="3"/>
        <v>49000</v>
      </c>
      <c r="W27" s="39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600"/>
      <c r="B28" s="421" t="str">
        <f>'[3]Auxilliary'!B37</f>
        <v>Seasoning Mix</v>
      </c>
      <c r="C28" s="422"/>
      <c r="D28" s="355"/>
      <c r="E28" s="355"/>
      <c r="F28" s="369" t="str">
        <f>'[3]Auxilliary'!F37</f>
        <v>packs</v>
      </c>
      <c r="G28" s="646">
        <v>350</v>
      </c>
      <c r="H28" s="369" t="s">
        <v>263</v>
      </c>
      <c r="I28" s="601"/>
      <c r="J28" s="371">
        <v>20</v>
      </c>
      <c r="K28" s="601"/>
      <c r="L28" s="371"/>
      <c r="M28" s="601"/>
      <c r="N28" s="601"/>
      <c r="O28" s="601"/>
      <c r="P28" s="601"/>
      <c r="Q28" s="601"/>
      <c r="R28" s="601"/>
      <c r="S28" s="601"/>
      <c r="T28" s="601"/>
      <c r="U28" s="647">
        <f>SUM(J28:T28)</f>
        <v>20</v>
      </c>
      <c r="V28" s="602">
        <f>U28*G28</f>
        <v>7000</v>
      </c>
      <c r="W28" s="39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23" ht="15" customHeight="1">
      <c r="A29" s="600"/>
      <c r="B29" s="381" t="str">
        <f>'[3]Auxilliary'!B38</f>
        <v>Iodized Salt</v>
      </c>
      <c r="C29" s="381"/>
      <c r="D29" s="355"/>
      <c r="E29" s="355"/>
      <c r="F29" s="369" t="str">
        <f>'[3]Auxilliary'!F38</f>
        <v>kls</v>
      </c>
      <c r="G29" s="646">
        <v>215</v>
      </c>
      <c r="H29" s="369" t="s">
        <v>263</v>
      </c>
      <c r="I29" s="601"/>
      <c r="J29" s="371">
        <v>12</v>
      </c>
      <c r="K29" s="601"/>
      <c r="L29" s="371"/>
      <c r="M29" s="601"/>
      <c r="N29" s="601"/>
      <c r="O29" s="601"/>
      <c r="P29" s="601"/>
      <c r="Q29" s="601"/>
      <c r="R29" s="601"/>
      <c r="S29" s="371"/>
      <c r="T29" s="371"/>
      <c r="U29" s="647">
        <f aca="true" t="shared" si="8" ref="U29:U34">SUM(J29:T29)</f>
        <v>12</v>
      </c>
      <c r="V29" s="602">
        <f t="shared" si="3"/>
        <v>2580</v>
      </c>
      <c r="W29" s="393"/>
    </row>
    <row r="30" spans="1:22" ht="15" customHeight="1">
      <c r="A30" s="600"/>
      <c r="B30" s="623" t="s">
        <v>532</v>
      </c>
      <c r="C30" s="624"/>
      <c r="D30" s="355"/>
      <c r="E30" s="355"/>
      <c r="F30" s="369" t="s">
        <v>533</v>
      </c>
      <c r="G30" s="646">
        <v>3500</v>
      </c>
      <c r="H30" s="369" t="s">
        <v>263</v>
      </c>
      <c r="I30" s="601"/>
      <c r="J30" s="371">
        <v>2</v>
      </c>
      <c r="K30" s="601"/>
      <c r="L30" s="371"/>
      <c r="M30" s="601"/>
      <c r="N30" s="601"/>
      <c r="O30" s="601"/>
      <c r="P30" s="601"/>
      <c r="Q30" s="601"/>
      <c r="R30" s="601"/>
      <c r="S30" s="371"/>
      <c r="T30" s="371"/>
      <c r="U30" s="647">
        <f t="shared" si="8"/>
        <v>2</v>
      </c>
      <c r="V30" s="602">
        <f t="shared" si="3"/>
        <v>7000</v>
      </c>
    </row>
    <row r="31" spans="1:22" ht="15">
      <c r="A31" s="433"/>
      <c r="B31" s="623" t="s">
        <v>534</v>
      </c>
      <c r="C31" s="624"/>
      <c r="D31" s="355"/>
      <c r="E31" s="355"/>
      <c r="F31" s="369" t="s">
        <v>533</v>
      </c>
      <c r="G31" s="646">
        <v>2000</v>
      </c>
      <c r="H31" s="369" t="s">
        <v>263</v>
      </c>
      <c r="I31" s="371"/>
      <c r="J31" s="371">
        <v>2</v>
      </c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647">
        <f t="shared" si="8"/>
        <v>2</v>
      </c>
      <c r="V31" s="602">
        <f t="shared" si="3"/>
        <v>4000</v>
      </c>
    </row>
    <row r="32" spans="1:22" ht="15">
      <c r="A32" s="433"/>
      <c r="B32" s="623" t="s">
        <v>535</v>
      </c>
      <c r="C32" s="624"/>
      <c r="D32" s="355"/>
      <c r="E32" s="355"/>
      <c r="F32" s="369" t="s">
        <v>533</v>
      </c>
      <c r="G32" s="646">
        <v>2000</v>
      </c>
      <c r="H32" s="369" t="s">
        <v>263</v>
      </c>
      <c r="I32" s="371"/>
      <c r="J32" s="371">
        <v>2</v>
      </c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647">
        <f t="shared" si="8"/>
        <v>2</v>
      </c>
      <c r="V32" s="602">
        <f t="shared" si="3"/>
        <v>4000</v>
      </c>
    </row>
    <row r="33" spans="1:22" ht="15" customHeight="1">
      <c r="A33" s="433"/>
      <c r="B33" s="623" t="s">
        <v>536</v>
      </c>
      <c r="C33" s="624"/>
      <c r="D33" s="608"/>
      <c r="E33" s="355"/>
      <c r="F33" s="369" t="s">
        <v>533</v>
      </c>
      <c r="G33" s="646">
        <v>600</v>
      </c>
      <c r="H33" s="369" t="s">
        <v>263</v>
      </c>
      <c r="I33" s="371"/>
      <c r="J33" s="371">
        <v>3</v>
      </c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647">
        <f t="shared" si="8"/>
        <v>3</v>
      </c>
      <c r="V33" s="602">
        <f t="shared" si="3"/>
        <v>1800</v>
      </c>
    </row>
    <row r="34" spans="1:22" ht="15" customHeight="1">
      <c r="A34" s="433"/>
      <c r="B34" s="623" t="s">
        <v>541</v>
      </c>
      <c r="C34" s="648"/>
      <c r="D34" s="608"/>
      <c r="E34" s="355"/>
      <c r="F34" s="369" t="s">
        <v>533</v>
      </c>
      <c r="G34" s="646">
        <v>1500</v>
      </c>
      <c r="H34" s="369" t="s">
        <v>263</v>
      </c>
      <c r="I34" s="371"/>
      <c r="J34" s="371">
        <v>3</v>
      </c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647">
        <f t="shared" si="8"/>
        <v>3</v>
      </c>
      <c r="V34" s="602">
        <f t="shared" si="3"/>
        <v>4500</v>
      </c>
    </row>
    <row r="35" spans="1:23" ht="15.75" thickBot="1">
      <c r="A35" s="433"/>
      <c r="B35" s="435" t="s">
        <v>553</v>
      </c>
      <c r="C35" s="435"/>
      <c r="D35" s="596"/>
      <c r="E35" s="596"/>
      <c r="F35" s="369"/>
      <c r="G35" s="597"/>
      <c r="H35" s="369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371"/>
      <c r="T35" s="371"/>
      <c r="U35" s="599"/>
      <c r="V35" s="602">
        <v>20000</v>
      </c>
      <c r="W35" s="401">
        <f>SUM(V27:V34)</f>
        <v>79880</v>
      </c>
    </row>
    <row r="36" spans="1:22" ht="15.75" thickTop="1">
      <c r="A36" s="440" t="s">
        <v>333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2"/>
      <c r="V36" s="613">
        <f>SUM(V13:V35)</f>
        <v>299880</v>
      </c>
    </row>
    <row r="37" spans="1:22" ht="15">
      <c r="A37" s="389" t="s">
        <v>334</v>
      </c>
      <c r="B37" s="389" t="s">
        <v>335</v>
      </c>
      <c r="C37" s="390"/>
      <c r="D37" s="390"/>
      <c r="E37" s="390"/>
      <c r="F37" s="391"/>
      <c r="G37" s="390"/>
      <c r="H37" s="390"/>
      <c r="I37" s="390"/>
      <c r="J37" s="390"/>
      <c r="K37" s="390"/>
      <c r="L37" s="392"/>
      <c r="M37" s="392"/>
      <c r="N37" s="392"/>
      <c r="O37" s="392"/>
      <c r="P37" s="392"/>
      <c r="Q37" s="392"/>
      <c r="R37" s="392"/>
      <c r="S37" s="392"/>
      <c r="T37" s="392"/>
      <c r="U37" s="614"/>
      <c r="V37" s="393"/>
    </row>
    <row r="38" spans="1:22" ht="15">
      <c r="A38" s="397"/>
      <c r="B38" s="392"/>
      <c r="C38" s="392"/>
      <c r="D38" s="392"/>
      <c r="E38" s="392"/>
      <c r="F38" s="391"/>
      <c r="G38" s="390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614"/>
      <c r="V38" s="393"/>
    </row>
    <row r="39" spans="1:22" ht="15">
      <c r="A39" s="397"/>
      <c r="B39" s="392"/>
      <c r="C39" s="392" t="s">
        <v>336</v>
      </c>
      <c r="D39" s="392"/>
      <c r="E39" s="392"/>
      <c r="F39" s="391"/>
      <c r="G39" s="390"/>
      <c r="H39" s="392"/>
      <c r="I39" s="394" t="s">
        <v>337</v>
      </c>
      <c r="J39" s="394"/>
      <c r="K39" s="394"/>
      <c r="L39" s="392"/>
      <c r="M39" s="394"/>
      <c r="N39" s="394"/>
      <c r="O39" s="394"/>
      <c r="P39" s="392"/>
      <c r="Q39" s="392"/>
      <c r="R39" s="392"/>
      <c r="S39" s="392"/>
      <c r="T39" s="392"/>
      <c r="U39" s="614"/>
      <c r="V39" s="393"/>
    </row>
    <row r="40" spans="1:22" ht="15">
      <c r="A40" s="397"/>
      <c r="B40" s="392"/>
      <c r="C40" s="392"/>
      <c r="D40" s="392"/>
      <c r="E40" s="392"/>
      <c r="F40" s="391"/>
      <c r="G40" s="390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614"/>
      <c r="V40" s="393"/>
    </row>
    <row r="41" spans="1:22" ht="15">
      <c r="A41" s="397"/>
      <c r="B41" s="395"/>
      <c r="C41" s="396" t="s">
        <v>505</v>
      </c>
      <c r="D41" s="396"/>
      <c r="E41" s="396"/>
      <c r="F41" s="396"/>
      <c r="G41" s="396"/>
      <c r="H41" s="396"/>
      <c r="I41" s="396"/>
      <c r="J41" s="396"/>
      <c r="K41" s="396"/>
      <c r="L41" s="396" t="s">
        <v>31</v>
      </c>
      <c r="M41" s="396"/>
      <c r="N41" s="396"/>
      <c r="O41" s="396"/>
      <c r="P41" s="396"/>
      <c r="Q41" s="396"/>
      <c r="R41" s="396"/>
      <c r="S41" s="396"/>
      <c r="T41" s="396"/>
      <c r="U41" s="396"/>
      <c r="V41" s="393"/>
    </row>
    <row r="42" spans="1:22" ht="15">
      <c r="A42" s="397"/>
      <c r="B42" s="397"/>
      <c r="C42" s="394" t="s">
        <v>506</v>
      </c>
      <c r="D42" s="394"/>
      <c r="E42" s="394"/>
      <c r="F42" s="394"/>
      <c r="G42" s="394"/>
      <c r="H42" s="394"/>
      <c r="I42" s="394"/>
      <c r="J42" s="394"/>
      <c r="K42" s="394"/>
      <c r="L42" s="394" t="s">
        <v>33</v>
      </c>
      <c r="M42" s="394"/>
      <c r="N42" s="394"/>
      <c r="O42" s="394"/>
      <c r="P42" s="394"/>
      <c r="Q42" s="394"/>
      <c r="R42" s="394"/>
      <c r="S42" s="394"/>
      <c r="T42" s="394"/>
      <c r="U42" s="394"/>
      <c r="V42" s="393"/>
    </row>
    <row r="43" spans="1:22" ht="15">
      <c r="A43" s="397"/>
      <c r="B43" s="392"/>
      <c r="C43" s="392"/>
      <c r="D43" s="392"/>
      <c r="E43" s="392"/>
      <c r="F43" s="391"/>
      <c r="G43" s="390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614"/>
      <c r="V43" s="393"/>
    </row>
  </sheetData>
  <mergeCells count="69">
    <mergeCell ref="C42:G42"/>
    <mergeCell ref="H42:K42"/>
    <mergeCell ref="L42:U42"/>
    <mergeCell ref="A36:U36"/>
    <mergeCell ref="I39:K39"/>
    <mergeCell ref="M39:O39"/>
    <mergeCell ref="C41:G41"/>
    <mergeCell ref="H41:K41"/>
    <mergeCell ref="L41:U41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3:C23"/>
    <mergeCell ref="D23:E23"/>
    <mergeCell ref="B24:C24"/>
    <mergeCell ref="D24:E24"/>
    <mergeCell ref="D25:E25"/>
    <mergeCell ref="B26:C26"/>
    <mergeCell ref="D26:E26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view="pageLayout" zoomScaleSheetLayoutView="100" workbookViewId="0" topLeftCell="A1">
      <selection activeCell="A6" sqref="A6"/>
    </sheetView>
  </sheetViews>
  <sheetFormatPr defaultColWidth="9.140625" defaultRowHeight="15"/>
  <cols>
    <col min="1" max="1" width="5.421875" style="443" customWidth="1"/>
    <col min="2" max="2" width="10.140625" style="0" customWidth="1"/>
    <col min="3" max="3" width="13.421875" style="0" customWidth="1"/>
    <col min="4" max="4" width="4.8515625" style="0" customWidth="1"/>
    <col min="5" max="5" width="6.7109375" style="0" customWidth="1"/>
    <col min="6" max="6" width="9.7109375" style="358" customWidth="1"/>
    <col min="7" max="7" width="9.7109375" style="359" customWidth="1"/>
    <col min="8" max="8" width="12.8515625" style="0" customWidth="1"/>
    <col min="9" max="9" width="4.28125" style="0" customWidth="1"/>
    <col min="10" max="11" width="3.7109375" style="0" customWidth="1"/>
    <col min="12" max="12" width="5.8515625" style="0" customWidth="1"/>
    <col min="13" max="14" width="3.7109375" style="0" customWidth="1"/>
    <col min="15" max="15" width="6.7109375" style="0" customWidth="1"/>
    <col min="16" max="17" width="3.7109375" style="0" customWidth="1"/>
    <col min="18" max="18" width="5.8515625" style="0" customWidth="1"/>
    <col min="19" max="20" width="3.7109375" style="0" customWidth="1"/>
    <col min="21" max="21" width="8.8515625" style="615" customWidth="1"/>
    <col min="22" max="22" width="12.57421875" style="0" customWidth="1"/>
    <col min="23" max="23" width="11.57421875" style="0" customWidth="1"/>
    <col min="24" max="24" width="9.28125" style="0" customWidth="1"/>
    <col min="25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29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590"/>
    </row>
    <row r="5" spans="1:34" ht="16.5" customHeight="1">
      <c r="A5" s="333" t="s">
        <v>250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29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591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430" t="s">
        <v>253</v>
      </c>
      <c r="B7" s="346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590"/>
    </row>
    <row r="8" spans="1:21" ht="14.25" customHeight="1">
      <c r="A8" s="431" t="str">
        <f>'Comm Equip'!A8</f>
        <v>Charged to:</v>
      </c>
      <c r="B8" s="346"/>
      <c r="C8" s="342" t="str">
        <f>Gadgets!C8</f>
        <v>Non-0ffice (Peace and Order Funds)</v>
      </c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590"/>
    </row>
    <row r="9" spans="1:21" ht="15" customHeight="1">
      <c r="A9" s="430" t="s">
        <v>256</v>
      </c>
      <c r="B9" s="346"/>
      <c r="C9" s="346"/>
      <c r="D9" s="341"/>
      <c r="E9" s="592"/>
      <c r="F9" s="340" t="s">
        <v>574</v>
      </c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590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354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362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595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32"/>
      <c r="B12" s="405" t="s">
        <v>575</v>
      </c>
      <c r="C12" s="405"/>
      <c r="D12" s="596"/>
      <c r="E12" s="596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599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24.75" customHeight="1">
      <c r="A13" s="433"/>
      <c r="B13" s="434" t="s">
        <v>576</v>
      </c>
      <c r="C13" s="434"/>
      <c r="D13" s="605"/>
      <c r="E13" s="605"/>
      <c r="F13" s="369"/>
      <c r="G13" s="597"/>
      <c r="H13" s="369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599"/>
      <c r="V13" s="374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600"/>
      <c r="B14" s="377" t="s">
        <v>577</v>
      </c>
      <c r="C14" s="377"/>
      <c r="D14" s="596"/>
      <c r="E14" s="596"/>
      <c r="F14" s="369" t="s">
        <v>266</v>
      </c>
      <c r="G14" s="597">
        <v>47</v>
      </c>
      <c r="H14" s="369" t="s">
        <v>263</v>
      </c>
      <c r="I14" s="601">
        <v>159</v>
      </c>
      <c r="J14" s="601"/>
      <c r="K14" s="601"/>
      <c r="L14" s="601">
        <v>160</v>
      </c>
      <c r="M14" s="601"/>
      <c r="N14" s="601"/>
      <c r="O14" s="601">
        <v>159</v>
      </c>
      <c r="P14" s="601"/>
      <c r="Q14" s="601"/>
      <c r="R14" s="601">
        <v>160</v>
      </c>
      <c r="S14" s="371"/>
      <c r="T14" s="371"/>
      <c r="U14" s="599">
        <f aca="true" t="shared" si="0" ref="U14:U16">SUM(I14:T14)</f>
        <v>638</v>
      </c>
      <c r="V14" s="602">
        <f>U14*G14</f>
        <v>29986</v>
      </c>
      <c r="W14" s="610">
        <f>I14*G14</f>
        <v>7473</v>
      </c>
      <c r="X14" s="610">
        <f>L14*G14</f>
        <v>7520</v>
      </c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ht="26.25" customHeight="1">
      <c r="A15" s="433"/>
      <c r="B15" s="434" t="s">
        <v>578</v>
      </c>
      <c r="C15" s="434"/>
      <c r="D15" s="596"/>
      <c r="E15" s="596"/>
      <c r="F15" s="369"/>
      <c r="G15" s="597"/>
      <c r="H15" s="369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371"/>
      <c r="T15" s="371"/>
      <c r="U15" s="599"/>
      <c r="V15" s="602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433"/>
      <c r="B16" s="607" t="s">
        <v>579</v>
      </c>
      <c r="C16" s="607"/>
      <c r="D16" s="355"/>
      <c r="E16" s="355"/>
      <c r="F16" s="369" t="s">
        <v>278</v>
      </c>
      <c r="G16" s="597">
        <v>125</v>
      </c>
      <c r="H16" s="369" t="s">
        <v>263</v>
      </c>
      <c r="I16" s="601">
        <v>40</v>
      </c>
      <c r="J16" s="601"/>
      <c r="K16" s="601"/>
      <c r="L16" s="601">
        <v>40</v>
      </c>
      <c r="M16" s="601"/>
      <c r="N16" s="601"/>
      <c r="O16" s="601">
        <v>40</v>
      </c>
      <c r="P16" s="601"/>
      <c r="Q16" s="601"/>
      <c r="R16" s="601">
        <v>40</v>
      </c>
      <c r="S16" s="371"/>
      <c r="T16" s="371"/>
      <c r="U16" s="599">
        <f t="shared" si="0"/>
        <v>160</v>
      </c>
      <c r="V16" s="602">
        <f>U16*G16</f>
        <v>20000</v>
      </c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6.35" customHeight="1">
      <c r="A17" s="433"/>
      <c r="B17" s="435" t="s">
        <v>580</v>
      </c>
      <c r="C17" s="435"/>
      <c r="D17" s="596"/>
      <c r="E17" s="596"/>
      <c r="F17" s="369"/>
      <c r="G17" s="597"/>
      <c r="H17" s="369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371"/>
      <c r="T17" s="371"/>
      <c r="U17" s="599"/>
      <c r="V17" s="602"/>
      <c r="W17" s="378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6.35" customHeight="1">
      <c r="A18" s="600"/>
      <c r="B18" s="377" t="s">
        <v>493</v>
      </c>
      <c r="C18" s="377"/>
      <c r="D18" s="596"/>
      <c r="E18" s="596"/>
      <c r="F18" s="369" t="s">
        <v>494</v>
      </c>
      <c r="G18" s="597">
        <v>2500</v>
      </c>
      <c r="H18" s="369" t="s">
        <v>263</v>
      </c>
      <c r="I18" s="601"/>
      <c r="J18" s="601"/>
      <c r="K18" s="603"/>
      <c r="L18" s="371">
        <v>25</v>
      </c>
      <c r="M18" s="601"/>
      <c r="N18" s="601"/>
      <c r="O18" s="601"/>
      <c r="P18" s="601"/>
      <c r="Q18" s="601"/>
      <c r="R18" s="601"/>
      <c r="S18" s="371"/>
      <c r="T18" s="371"/>
      <c r="U18" s="599">
        <f aca="true" t="shared" si="1" ref="U18:U19">SUM(I18:T18)</f>
        <v>25</v>
      </c>
      <c r="V18" s="602">
        <f>U18*G18</f>
        <v>62500</v>
      </c>
      <c r="W18" s="610">
        <f>L18*G18</f>
        <v>62500</v>
      </c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6.35" customHeight="1">
      <c r="A19" s="433"/>
      <c r="B19" s="377" t="s">
        <v>525</v>
      </c>
      <c r="C19" s="377"/>
      <c r="D19" s="596"/>
      <c r="E19" s="596"/>
      <c r="F19" s="369" t="s">
        <v>526</v>
      </c>
      <c r="G19" s="597">
        <v>350</v>
      </c>
      <c r="H19" s="369" t="s">
        <v>263</v>
      </c>
      <c r="I19" s="601"/>
      <c r="J19" s="601"/>
      <c r="K19" s="601"/>
      <c r="L19" s="371">
        <v>50</v>
      </c>
      <c r="M19" s="601"/>
      <c r="N19" s="601"/>
      <c r="O19" s="601"/>
      <c r="P19" s="601"/>
      <c r="Q19" s="601"/>
      <c r="R19" s="601"/>
      <c r="S19" s="371"/>
      <c r="T19" s="371"/>
      <c r="U19" s="599">
        <f t="shared" si="1"/>
        <v>50</v>
      </c>
      <c r="V19" s="602">
        <f aca="true" t="shared" si="2" ref="V19:V25">U19*G19</f>
        <v>17500</v>
      </c>
      <c r="W19" s="610">
        <f aca="true" t="shared" si="3" ref="W19:W25">L19*G19</f>
        <v>17500</v>
      </c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6.35" customHeight="1">
      <c r="A20" s="433"/>
      <c r="B20" s="623" t="s">
        <v>532</v>
      </c>
      <c r="C20" s="624"/>
      <c r="D20" s="355"/>
      <c r="E20" s="355"/>
      <c r="F20" s="369" t="s">
        <v>533</v>
      </c>
      <c r="G20" s="597">
        <v>3500</v>
      </c>
      <c r="H20" s="369" t="s">
        <v>263</v>
      </c>
      <c r="I20" s="601"/>
      <c r="J20" s="601"/>
      <c r="K20" s="601"/>
      <c r="L20" s="371">
        <v>2</v>
      </c>
      <c r="M20" s="601"/>
      <c r="N20" s="601"/>
      <c r="O20" s="601"/>
      <c r="P20" s="601"/>
      <c r="Q20" s="601"/>
      <c r="R20" s="601"/>
      <c r="S20" s="371"/>
      <c r="T20" s="371"/>
      <c r="U20" s="599">
        <f>SUM(L20:T20)</f>
        <v>2</v>
      </c>
      <c r="V20" s="602">
        <f t="shared" si="2"/>
        <v>7000</v>
      </c>
      <c r="W20" s="610">
        <f t="shared" si="3"/>
        <v>7000</v>
      </c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6.35" customHeight="1">
      <c r="A21" s="600"/>
      <c r="B21" s="623" t="s">
        <v>534</v>
      </c>
      <c r="C21" s="624"/>
      <c r="D21" s="355"/>
      <c r="E21" s="355"/>
      <c r="F21" s="369" t="s">
        <v>533</v>
      </c>
      <c r="G21" s="597">
        <v>2000</v>
      </c>
      <c r="H21" s="369" t="s">
        <v>263</v>
      </c>
      <c r="I21" s="601"/>
      <c r="J21" s="601"/>
      <c r="K21" s="601"/>
      <c r="L21" s="371">
        <v>2</v>
      </c>
      <c r="M21" s="601"/>
      <c r="N21" s="601"/>
      <c r="O21" s="601"/>
      <c r="P21" s="601"/>
      <c r="Q21" s="601"/>
      <c r="R21" s="601"/>
      <c r="S21" s="371"/>
      <c r="T21" s="371"/>
      <c r="U21" s="599">
        <f aca="true" t="shared" si="4" ref="U21:U25">SUM(L21:T21)</f>
        <v>2</v>
      </c>
      <c r="V21" s="602">
        <f t="shared" si="2"/>
        <v>4000</v>
      </c>
      <c r="W21" s="610">
        <f t="shared" si="3"/>
        <v>4000</v>
      </c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</row>
    <row r="22" spans="1:34" ht="17.25" customHeight="1">
      <c r="A22" s="600"/>
      <c r="B22" s="623" t="s">
        <v>535</v>
      </c>
      <c r="C22" s="624"/>
      <c r="D22" s="355"/>
      <c r="E22" s="355"/>
      <c r="F22" s="369" t="s">
        <v>533</v>
      </c>
      <c r="G22" s="597">
        <v>2000</v>
      </c>
      <c r="H22" s="369" t="s">
        <v>263</v>
      </c>
      <c r="I22" s="601"/>
      <c r="J22" s="601"/>
      <c r="K22" s="601"/>
      <c r="L22" s="371">
        <v>2</v>
      </c>
      <c r="M22" s="601"/>
      <c r="N22" s="601"/>
      <c r="O22" s="601"/>
      <c r="P22" s="601"/>
      <c r="Q22" s="601"/>
      <c r="R22" s="601"/>
      <c r="S22" s="371"/>
      <c r="T22" s="371"/>
      <c r="U22" s="599">
        <f t="shared" si="4"/>
        <v>2</v>
      </c>
      <c r="V22" s="602">
        <f t="shared" si="2"/>
        <v>4000</v>
      </c>
      <c r="W22" s="610">
        <f t="shared" si="3"/>
        <v>4000</v>
      </c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</row>
    <row r="23" spans="1:34" ht="16.5" customHeight="1">
      <c r="A23" s="600"/>
      <c r="B23" s="623" t="s">
        <v>536</v>
      </c>
      <c r="C23" s="624"/>
      <c r="D23" s="608"/>
      <c r="E23" s="355"/>
      <c r="F23" s="369" t="s">
        <v>533</v>
      </c>
      <c r="G23" s="597">
        <v>600</v>
      </c>
      <c r="H23" s="369" t="s">
        <v>263</v>
      </c>
      <c r="I23" s="601"/>
      <c r="J23" s="601"/>
      <c r="K23" s="601"/>
      <c r="L23" s="371">
        <v>2</v>
      </c>
      <c r="M23" s="601"/>
      <c r="N23" s="601"/>
      <c r="O23" s="601"/>
      <c r="P23" s="601"/>
      <c r="Q23" s="601"/>
      <c r="R23" s="601"/>
      <c r="S23" s="371"/>
      <c r="T23" s="371"/>
      <c r="U23" s="599">
        <f t="shared" si="4"/>
        <v>2</v>
      </c>
      <c r="V23" s="602">
        <f t="shared" si="2"/>
        <v>1200</v>
      </c>
      <c r="W23" s="610">
        <f t="shared" si="3"/>
        <v>1200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" customHeight="1">
      <c r="A24" s="433"/>
      <c r="B24" s="623" t="s">
        <v>541</v>
      </c>
      <c r="C24" s="648"/>
      <c r="D24" s="608"/>
      <c r="E24" s="355"/>
      <c r="F24" s="369" t="s">
        <v>533</v>
      </c>
      <c r="G24" s="597">
        <v>1500</v>
      </c>
      <c r="H24" s="369" t="s">
        <v>263</v>
      </c>
      <c r="I24" s="371"/>
      <c r="J24" s="371"/>
      <c r="K24" s="371"/>
      <c r="L24" s="371">
        <v>2</v>
      </c>
      <c r="M24" s="601"/>
      <c r="N24" s="601"/>
      <c r="O24" s="601"/>
      <c r="P24" s="601"/>
      <c r="Q24" s="601"/>
      <c r="R24" s="601"/>
      <c r="S24" s="371"/>
      <c r="T24" s="371"/>
      <c r="U24" s="599">
        <f t="shared" si="4"/>
        <v>2</v>
      </c>
      <c r="V24" s="602">
        <f t="shared" si="2"/>
        <v>3000</v>
      </c>
      <c r="W24" s="610">
        <f t="shared" si="3"/>
        <v>3000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 thickBot="1">
      <c r="A25" s="433"/>
      <c r="B25" s="607" t="s">
        <v>527</v>
      </c>
      <c r="C25" s="607"/>
      <c r="D25" s="355"/>
      <c r="E25" s="355"/>
      <c r="F25" s="369" t="s">
        <v>581</v>
      </c>
      <c r="G25" s="597">
        <v>212</v>
      </c>
      <c r="H25" s="369" t="s">
        <v>263</v>
      </c>
      <c r="I25" s="371"/>
      <c r="J25" s="371"/>
      <c r="K25" s="371"/>
      <c r="L25" s="371">
        <v>3</v>
      </c>
      <c r="M25" s="371"/>
      <c r="N25" s="371"/>
      <c r="O25" s="371"/>
      <c r="P25" s="371"/>
      <c r="Q25" s="371"/>
      <c r="R25" s="371"/>
      <c r="S25" s="371"/>
      <c r="T25" s="371"/>
      <c r="U25" s="599">
        <f t="shared" si="4"/>
        <v>3</v>
      </c>
      <c r="V25" s="602">
        <f t="shared" si="2"/>
        <v>636</v>
      </c>
      <c r="W25" s="610">
        <f t="shared" si="3"/>
        <v>636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23" ht="15.75" thickTop="1">
      <c r="A26" s="440" t="s">
        <v>333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2"/>
      <c r="V26" s="613">
        <f>SUM(V12:V25)</f>
        <v>149822</v>
      </c>
      <c r="W26" s="401">
        <f>SUM(W18:W25)</f>
        <v>99836</v>
      </c>
    </row>
    <row r="27" spans="1:22" ht="15">
      <c r="A27" s="389" t="s">
        <v>334</v>
      </c>
      <c r="B27" s="389" t="s">
        <v>335</v>
      </c>
      <c r="C27" s="390"/>
      <c r="D27" s="390"/>
      <c r="E27" s="390"/>
      <c r="F27" s="391"/>
      <c r="G27" s="390"/>
      <c r="H27" s="390"/>
      <c r="I27" s="390"/>
      <c r="J27" s="390"/>
      <c r="K27" s="390"/>
      <c r="L27" s="392"/>
      <c r="M27" s="392"/>
      <c r="N27" s="392"/>
      <c r="O27" s="392"/>
      <c r="P27" s="392"/>
      <c r="Q27" s="392"/>
      <c r="R27" s="392"/>
      <c r="S27" s="392"/>
      <c r="T27" s="392"/>
      <c r="U27" s="614"/>
      <c r="V27" s="393"/>
    </row>
    <row r="28" spans="1:22" ht="15">
      <c r="A28" s="397"/>
      <c r="B28" s="392"/>
      <c r="C28" s="392"/>
      <c r="D28" s="392"/>
      <c r="E28" s="392"/>
      <c r="F28" s="391"/>
      <c r="G28" s="390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614"/>
      <c r="V28" s="393"/>
    </row>
    <row r="29" spans="1:22" ht="15">
      <c r="A29" s="397"/>
      <c r="B29" s="392"/>
      <c r="C29" s="392" t="s">
        <v>336</v>
      </c>
      <c r="D29" s="392"/>
      <c r="E29" s="392"/>
      <c r="F29" s="391"/>
      <c r="G29" s="390"/>
      <c r="H29" s="392"/>
      <c r="I29" s="394" t="s">
        <v>337</v>
      </c>
      <c r="J29" s="394"/>
      <c r="K29" s="394"/>
      <c r="L29" s="392"/>
      <c r="M29" s="394"/>
      <c r="N29" s="394"/>
      <c r="O29" s="394"/>
      <c r="P29" s="392"/>
      <c r="Q29" s="392"/>
      <c r="R29" s="392"/>
      <c r="S29" s="392"/>
      <c r="T29" s="392"/>
      <c r="U29" s="614"/>
      <c r="V29" s="393"/>
    </row>
    <row r="30" spans="1:22" ht="15">
      <c r="A30" s="397"/>
      <c r="B30" s="392"/>
      <c r="C30" s="392"/>
      <c r="D30" s="392"/>
      <c r="E30" s="392"/>
      <c r="F30" s="391"/>
      <c r="G30" s="390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614"/>
      <c r="V30" s="393"/>
    </row>
    <row r="31" spans="1:22" ht="15">
      <c r="A31" s="397"/>
      <c r="B31" s="395"/>
      <c r="C31" s="396" t="s">
        <v>505</v>
      </c>
      <c r="D31" s="396"/>
      <c r="E31" s="396"/>
      <c r="F31" s="396"/>
      <c r="G31" s="396"/>
      <c r="H31" s="396"/>
      <c r="I31" s="396"/>
      <c r="J31" s="396"/>
      <c r="K31" s="396"/>
      <c r="L31" s="396" t="s">
        <v>31</v>
      </c>
      <c r="M31" s="396"/>
      <c r="N31" s="396"/>
      <c r="O31" s="396"/>
      <c r="P31" s="396"/>
      <c r="Q31" s="396"/>
      <c r="R31" s="396"/>
      <c r="S31" s="396"/>
      <c r="T31" s="396"/>
      <c r="U31" s="396"/>
      <c r="V31" s="393"/>
    </row>
    <row r="32" spans="1:22" ht="15">
      <c r="A32" s="397"/>
      <c r="B32" s="397"/>
      <c r="C32" s="394" t="s">
        <v>506</v>
      </c>
      <c r="D32" s="394"/>
      <c r="E32" s="394"/>
      <c r="F32" s="394"/>
      <c r="G32" s="394"/>
      <c r="H32" s="394"/>
      <c r="I32" s="394"/>
      <c r="J32" s="394"/>
      <c r="K32" s="394"/>
      <c r="L32" s="394" t="s">
        <v>33</v>
      </c>
      <c r="M32" s="394"/>
      <c r="N32" s="394"/>
      <c r="O32" s="394"/>
      <c r="P32" s="394"/>
      <c r="Q32" s="394"/>
      <c r="R32" s="394"/>
      <c r="S32" s="394"/>
      <c r="T32" s="394"/>
      <c r="U32" s="394"/>
      <c r="V32" s="393"/>
    </row>
    <row r="33" spans="1:22" ht="15">
      <c r="A33" s="397"/>
      <c r="B33" s="392"/>
      <c r="C33" s="392"/>
      <c r="D33" s="392"/>
      <c r="E33" s="392"/>
      <c r="F33" s="391"/>
      <c r="G33" s="390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614"/>
      <c r="V33" s="393"/>
    </row>
  </sheetData>
  <mergeCells count="50">
    <mergeCell ref="C32:G32"/>
    <mergeCell ref="H32:K32"/>
    <mergeCell ref="L32:U32"/>
    <mergeCell ref="A26:U26"/>
    <mergeCell ref="I29:K29"/>
    <mergeCell ref="M29:O29"/>
    <mergeCell ref="C31:G31"/>
    <mergeCell ref="H31:K31"/>
    <mergeCell ref="L31:U31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3937007874015748" bottom="0.07874015748031496" header="0.31496062992125984" footer="0.31496062992125984"/>
  <pageSetup fitToWidth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view="pageLayout" zoomScaleSheetLayoutView="100" workbookViewId="0" topLeftCell="A1">
      <selection activeCell="T12" sqref="T12"/>
    </sheetView>
  </sheetViews>
  <sheetFormatPr defaultColWidth="9.140625" defaultRowHeight="15"/>
  <cols>
    <col min="1" max="1" width="5.421875" style="443" customWidth="1"/>
    <col min="2" max="2" width="10.140625" style="0" customWidth="1"/>
    <col min="3" max="3" width="16.57421875" style="0" customWidth="1"/>
    <col min="4" max="4" width="4.8515625" style="0" customWidth="1"/>
    <col min="5" max="5" width="6.7109375" style="0" customWidth="1"/>
    <col min="6" max="6" width="9.7109375" style="358" customWidth="1"/>
    <col min="7" max="7" width="9.421875" style="359" customWidth="1"/>
    <col min="8" max="8" width="12.8515625" style="0" customWidth="1"/>
    <col min="9" max="9" width="6.00390625" style="0" customWidth="1"/>
    <col min="10" max="11" width="3.7109375" style="0" customWidth="1"/>
    <col min="12" max="12" width="4.57421875" style="0" customWidth="1"/>
    <col min="13" max="14" width="3.7109375" style="0" customWidth="1"/>
    <col min="15" max="15" width="4.7109375" style="0" customWidth="1"/>
    <col min="16" max="17" width="3.7109375" style="0" customWidth="1"/>
    <col min="18" max="18" width="3.57421875" style="0" customWidth="1"/>
    <col min="19" max="20" width="3.7109375" style="0" customWidth="1"/>
    <col min="21" max="21" width="8.8515625" style="615" customWidth="1"/>
    <col min="22" max="23" width="12.57421875" style="0" customWidth="1"/>
    <col min="24" max="24" width="11.140625" style="0" customWidth="1"/>
    <col min="25" max="25" width="12.421875" style="0" customWidth="1"/>
    <col min="26" max="26" width="8.8515625" style="0" customWidth="1"/>
    <col min="27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29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590"/>
    </row>
    <row r="5" spans="1:34" ht="16.5" customHeight="1">
      <c r="A5" s="333" t="s">
        <v>486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29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591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430" t="s">
        <v>253</v>
      </c>
      <c r="B7" s="346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590"/>
    </row>
    <row r="8" spans="1:21" ht="14.25" customHeight="1">
      <c r="A8" s="431" t="s">
        <v>488</v>
      </c>
      <c r="B8" s="346"/>
      <c r="C8" s="342" t="s">
        <v>489</v>
      </c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590"/>
    </row>
    <row r="9" spans="1:21" ht="15" customHeight="1">
      <c r="A9" s="430" t="s">
        <v>256</v>
      </c>
      <c r="B9" s="346"/>
      <c r="C9" s="346"/>
      <c r="D9" s="341"/>
      <c r="E9" s="592"/>
      <c r="F9" s="340" t="s">
        <v>582</v>
      </c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590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354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362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595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32"/>
      <c r="B12" s="405" t="s">
        <v>583</v>
      </c>
      <c r="C12" s="405"/>
      <c r="D12" s="596"/>
      <c r="E12" s="596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599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17.1" customHeight="1">
      <c r="A13" s="635"/>
      <c r="B13" s="649" t="s">
        <v>584</v>
      </c>
      <c r="C13" s="650"/>
      <c r="D13" s="651"/>
      <c r="E13" s="652"/>
      <c r="F13" s="637"/>
      <c r="G13" s="638"/>
      <c r="H13" s="637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40"/>
      <c r="T13" s="640"/>
      <c r="U13" s="653"/>
      <c r="V13" s="654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ht="16.35" customHeight="1">
      <c r="A14" s="433"/>
      <c r="B14" s="627" t="s">
        <v>566</v>
      </c>
      <c r="C14" s="628"/>
      <c r="D14" s="655"/>
      <c r="E14" s="656"/>
      <c r="F14" s="369" t="s">
        <v>585</v>
      </c>
      <c r="G14" s="597">
        <v>300</v>
      </c>
      <c r="H14" s="369" t="s">
        <v>263</v>
      </c>
      <c r="I14" s="601"/>
      <c r="J14" s="601"/>
      <c r="K14" s="601">
        <v>100</v>
      </c>
      <c r="L14" s="601"/>
      <c r="M14" s="601"/>
      <c r="N14" s="601"/>
      <c r="O14" s="601">
        <v>40</v>
      </c>
      <c r="P14" s="601"/>
      <c r="Q14" s="601"/>
      <c r="R14" s="601"/>
      <c r="S14" s="371"/>
      <c r="T14" s="371"/>
      <c r="U14" s="599">
        <f aca="true" t="shared" si="0" ref="U14:U34">SUM(I14:T14)</f>
        <v>140</v>
      </c>
      <c r="V14" s="602">
        <f aca="true" t="shared" si="1" ref="V14:V41">U14*G14</f>
        <v>42000</v>
      </c>
      <c r="W14" s="610">
        <f>SUM(K14*G14)</f>
        <v>30000</v>
      </c>
      <c r="X14" s="610">
        <f>L14*G14</f>
        <v>0</v>
      </c>
      <c r="Y14" s="610">
        <f>O14*G14</f>
        <v>12000</v>
      </c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ht="16.35" customHeight="1">
      <c r="A15" s="433"/>
      <c r="B15" s="627" t="s">
        <v>586</v>
      </c>
      <c r="C15" s="628"/>
      <c r="D15" s="655"/>
      <c r="E15" s="656"/>
      <c r="F15" s="369" t="s">
        <v>587</v>
      </c>
      <c r="G15" s="597">
        <v>1600</v>
      </c>
      <c r="H15" s="369" t="s">
        <v>263</v>
      </c>
      <c r="I15" s="601"/>
      <c r="J15" s="601"/>
      <c r="K15" s="601">
        <v>10</v>
      </c>
      <c r="L15" s="601">
        <v>10</v>
      </c>
      <c r="M15" s="601"/>
      <c r="N15" s="601"/>
      <c r="O15" s="601">
        <v>10</v>
      </c>
      <c r="P15" s="601"/>
      <c r="Q15" s="601"/>
      <c r="R15" s="601"/>
      <c r="S15" s="371"/>
      <c r="T15" s="371"/>
      <c r="U15" s="599">
        <f t="shared" si="0"/>
        <v>30</v>
      </c>
      <c r="V15" s="602">
        <f t="shared" si="1"/>
        <v>48000</v>
      </c>
      <c r="W15" s="610">
        <f aca="true" t="shared" si="2" ref="W15:W32">SUM(K15*G15)</f>
        <v>16000</v>
      </c>
      <c r="X15" s="610">
        <f aca="true" t="shared" si="3" ref="X15:X32">L15*G15</f>
        <v>16000</v>
      </c>
      <c r="Y15" s="610">
        <f aca="true" t="shared" si="4" ref="Y15:Y32">O15*G15</f>
        <v>16000</v>
      </c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6.35" customHeight="1">
      <c r="A16" s="433"/>
      <c r="B16" s="627" t="s">
        <v>588</v>
      </c>
      <c r="C16" s="628"/>
      <c r="D16" s="655"/>
      <c r="E16" s="656"/>
      <c r="F16" s="369" t="s">
        <v>589</v>
      </c>
      <c r="G16" s="597">
        <v>400</v>
      </c>
      <c r="H16" s="369" t="s">
        <v>263</v>
      </c>
      <c r="I16" s="601"/>
      <c r="J16" s="601"/>
      <c r="K16" s="601">
        <v>15</v>
      </c>
      <c r="L16" s="601">
        <v>15</v>
      </c>
      <c r="M16" s="601"/>
      <c r="N16" s="601"/>
      <c r="O16" s="601"/>
      <c r="P16" s="601"/>
      <c r="Q16" s="601"/>
      <c r="R16" s="601"/>
      <c r="S16" s="371"/>
      <c r="T16" s="371"/>
      <c r="U16" s="599">
        <f t="shared" si="0"/>
        <v>30</v>
      </c>
      <c r="V16" s="602">
        <f t="shared" si="1"/>
        <v>12000</v>
      </c>
      <c r="W16" s="610">
        <f t="shared" si="2"/>
        <v>6000</v>
      </c>
      <c r="X16" s="610">
        <f t="shared" si="3"/>
        <v>6000</v>
      </c>
      <c r="Y16" s="610">
        <f t="shared" si="4"/>
        <v>0</v>
      </c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6.35" customHeight="1">
      <c r="A17" s="433"/>
      <c r="B17" s="627" t="s">
        <v>590</v>
      </c>
      <c r="C17" s="628"/>
      <c r="D17" s="655"/>
      <c r="E17" s="656"/>
      <c r="F17" s="369" t="s">
        <v>591</v>
      </c>
      <c r="G17" s="597">
        <v>6000</v>
      </c>
      <c r="H17" s="369" t="s">
        <v>263</v>
      </c>
      <c r="I17" s="601"/>
      <c r="J17" s="601"/>
      <c r="K17" s="601">
        <v>1</v>
      </c>
      <c r="L17" s="601">
        <v>1</v>
      </c>
      <c r="M17" s="601"/>
      <c r="N17" s="601"/>
      <c r="O17" s="601"/>
      <c r="P17" s="601"/>
      <c r="Q17" s="601"/>
      <c r="R17" s="601"/>
      <c r="S17" s="371"/>
      <c r="T17" s="371"/>
      <c r="U17" s="599">
        <f t="shared" si="0"/>
        <v>2</v>
      </c>
      <c r="V17" s="602">
        <f t="shared" si="1"/>
        <v>12000</v>
      </c>
      <c r="W17" s="610">
        <f t="shared" si="2"/>
        <v>6000</v>
      </c>
      <c r="X17" s="610">
        <f t="shared" si="3"/>
        <v>6000</v>
      </c>
      <c r="Y17" s="610">
        <f t="shared" si="4"/>
        <v>0</v>
      </c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6.35" customHeight="1">
      <c r="A18" s="433"/>
      <c r="B18" s="627" t="s">
        <v>592</v>
      </c>
      <c r="C18" s="628"/>
      <c r="D18" s="655"/>
      <c r="E18" s="656"/>
      <c r="F18" s="369" t="s">
        <v>587</v>
      </c>
      <c r="G18" s="597">
        <v>3500</v>
      </c>
      <c r="H18" s="369" t="s">
        <v>263</v>
      </c>
      <c r="I18" s="601"/>
      <c r="J18" s="601"/>
      <c r="K18" s="601">
        <v>1</v>
      </c>
      <c r="L18" s="601">
        <v>1</v>
      </c>
      <c r="M18" s="601"/>
      <c r="N18" s="601"/>
      <c r="O18" s="601"/>
      <c r="P18" s="601"/>
      <c r="Q18" s="601"/>
      <c r="R18" s="601"/>
      <c r="S18" s="371"/>
      <c r="T18" s="371"/>
      <c r="U18" s="599">
        <f t="shared" si="0"/>
        <v>2</v>
      </c>
      <c r="V18" s="602">
        <f t="shared" si="1"/>
        <v>7000</v>
      </c>
      <c r="W18" s="610">
        <f t="shared" si="2"/>
        <v>3500</v>
      </c>
      <c r="X18" s="610">
        <f t="shared" si="3"/>
        <v>3500</v>
      </c>
      <c r="Y18" s="610">
        <f t="shared" si="4"/>
        <v>0</v>
      </c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6.35" customHeight="1">
      <c r="A19" s="433"/>
      <c r="B19" s="627" t="s">
        <v>569</v>
      </c>
      <c r="C19" s="628"/>
      <c r="D19" s="655"/>
      <c r="E19" s="656"/>
      <c r="F19" s="369" t="s">
        <v>589</v>
      </c>
      <c r="G19" s="597">
        <v>350</v>
      </c>
      <c r="H19" s="369" t="s">
        <v>263</v>
      </c>
      <c r="I19" s="601"/>
      <c r="J19" s="601"/>
      <c r="K19" s="601">
        <v>30</v>
      </c>
      <c r="L19" s="601">
        <v>30</v>
      </c>
      <c r="M19" s="601"/>
      <c r="N19" s="601"/>
      <c r="O19" s="601"/>
      <c r="P19" s="601"/>
      <c r="Q19" s="601"/>
      <c r="R19" s="601"/>
      <c r="S19" s="371"/>
      <c r="T19" s="371"/>
      <c r="U19" s="599">
        <f t="shared" si="0"/>
        <v>60</v>
      </c>
      <c r="V19" s="602">
        <f t="shared" si="1"/>
        <v>21000</v>
      </c>
      <c r="W19" s="610">
        <f t="shared" si="2"/>
        <v>10500</v>
      </c>
      <c r="X19" s="610">
        <f t="shared" si="3"/>
        <v>10500</v>
      </c>
      <c r="Y19" s="610">
        <f t="shared" si="4"/>
        <v>0</v>
      </c>
      <c r="Z19" s="611"/>
      <c r="AA19" s="611"/>
      <c r="AB19" s="611"/>
      <c r="AC19" s="611"/>
      <c r="AD19" s="611"/>
      <c r="AE19" s="611"/>
      <c r="AF19" s="611"/>
      <c r="AG19" s="611"/>
      <c r="AH19" s="611"/>
    </row>
    <row r="20" spans="1:34" ht="17.25" customHeight="1">
      <c r="A20" s="433"/>
      <c r="B20" s="627" t="s">
        <v>593</v>
      </c>
      <c r="C20" s="628"/>
      <c r="D20" s="655"/>
      <c r="E20" s="656"/>
      <c r="F20" s="369" t="s">
        <v>594</v>
      </c>
      <c r="G20" s="597">
        <v>80</v>
      </c>
      <c r="H20" s="369" t="s">
        <v>263</v>
      </c>
      <c r="I20" s="601"/>
      <c r="J20" s="601"/>
      <c r="K20" s="601">
        <v>10</v>
      </c>
      <c r="L20" s="601">
        <v>10</v>
      </c>
      <c r="M20" s="601"/>
      <c r="N20" s="601"/>
      <c r="O20" s="601">
        <v>10</v>
      </c>
      <c r="P20" s="601"/>
      <c r="Q20" s="601"/>
      <c r="R20" s="601"/>
      <c r="S20" s="371"/>
      <c r="T20" s="371"/>
      <c r="U20" s="599">
        <f t="shared" si="0"/>
        <v>30</v>
      </c>
      <c r="V20" s="602">
        <f t="shared" si="1"/>
        <v>2400</v>
      </c>
      <c r="W20" s="610">
        <f t="shared" si="2"/>
        <v>800</v>
      </c>
      <c r="X20" s="610">
        <f t="shared" si="3"/>
        <v>800</v>
      </c>
      <c r="Y20" s="610">
        <f t="shared" si="4"/>
        <v>800</v>
      </c>
      <c r="Z20" s="387"/>
      <c r="AA20" s="387"/>
      <c r="AB20" s="387"/>
      <c r="AC20" s="387"/>
      <c r="AD20" s="387"/>
      <c r="AE20" s="387"/>
      <c r="AF20" s="387"/>
      <c r="AG20" s="387"/>
      <c r="AH20" s="387"/>
    </row>
    <row r="21" spans="1:34" ht="14.25" customHeight="1">
      <c r="A21" s="433"/>
      <c r="B21" s="627" t="s">
        <v>595</v>
      </c>
      <c r="C21" s="628"/>
      <c r="D21" s="655"/>
      <c r="E21" s="656"/>
      <c r="F21" s="369" t="s">
        <v>594</v>
      </c>
      <c r="G21" s="597">
        <v>80</v>
      </c>
      <c r="H21" s="369" t="s">
        <v>263</v>
      </c>
      <c r="I21" s="601"/>
      <c r="J21" s="601"/>
      <c r="K21" s="601">
        <v>10</v>
      </c>
      <c r="L21" s="601">
        <v>10</v>
      </c>
      <c r="M21" s="601"/>
      <c r="N21" s="601"/>
      <c r="O21" s="601">
        <v>10</v>
      </c>
      <c r="P21" s="601"/>
      <c r="Q21" s="601"/>
      <c r="R21" s="601"/>
      <c r="S21" s="371"/>
      <c r="T21" s="371"/>
      <c r="U21" s="599">
        <f t="shared" si="0"/>
        <v>30</v>
      </c>
      <c r="V21" s="602">
        <f t="shared" si="1"/>
        <v>2400</v>
      </c>
      <c r="W21" s="610">
        <f t="shared" si="2"/>
        <v>800</v>
      </c>
      <c r="X21" s="610">
        <f t="shared" si="3"/>
        <v>800</v>
      </c>
      <c r="Y21" s="610">
        <f t="shared" si="4"/>
        <v>800</v>
      </c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" customHeight="1">
      <c r="A22" s="433"/>
      <c r="B22" s="627" t="s">
        <v>596</v>
      </c>
      <c r="C22" s="628"/>
      <c r="D22" s="655"/>
      <c r="E22" s="656"/>
      <c r="F22" s="369" t="s">
        <v>594</v>
      </c>
      <c r="G22" s="597">
        <v>80</v>
      </c>
      <c r="H22" s="369" t="s">
        <v>263</v>
      </c>
      <c r="I22" s="601"/>
      <c r="J22" s="601"/>
      <c r="K22" s="601">
        <v>10</v>
      </c>
      <c r="L22" s="601">
        <v>10</v>
      </c>
      <c r="M22" s="601"/>
      <c r="N22" s="601"/>
      <c r="O22" s="601">
        <v>10</v>
      </c>
      <c r="P22" s="601"/>
      <c r="Q22" s="601"/>
      <c r="R22" s="601"/>
      <c r="S22" s="371"/>
      <c r="T22" s="371"/>
      <c r="U22" s="599">
        <f t="shared" si="0"/>
        <v>30</v>
      </c>
      <c r="V22" s="602">
        <f t="shared" si="1"/>
        <v>2400</v>
      </c>
      <c r="W22" s="610">
        <f t="shared" si="2"/>
        <v>800</v>
      </c>
      <c r="X22" s="610">
        <f t="shared" si="3"/>
        <v>800</v>
      </c>
      <c r="Y22" s="610">
        <f t="shared" si="4"/>
        <v>800</v>
      </c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>
      <c r="A23" s="433"/>
      <c r="B23" s="627" t="s">
        <v>597</v>
      </c>
      <c r="C23" s="628"/>
      <c r="D23" s="655"/>
      <c r="E23" s="656"/>
      <c r="F23" s="369" t="s">
        <v>598</v>
      </c>
      <c r="G23" s="597">
        <v>460</v>
      </c>
      <c r="H23" s="369" t="s">
        <v>263</v>
      </c>
      <c r="I23" s="601"/>
      <c r="J23" s="601"/>
      <c r="K23" s="601">
        <v>50</v>
      </c>
      <c r="L23" s="601">
        <v>50</v>
      </c>
      <c r="M23" s="601"/>
      <c r="N23" s="601"/>
      <c r="O23" s="601"/>
      <c r="P23" s="601"/>
      <c r="Q23" s="601"/>
      <c r="R23" s="601"/>
      <c r="S23" s="371"/>
      <c r="T23" s="371"/>
      <c r="U23" s="599">
        <f t="shared" si="0"/>
        <v>100</v>
      </c>
      <c r="V23" s="602">
        <f t="shared" si="1"/>
        <v>46000</v>
      </c>
      <c r="W23" s="610">
        <f t="shared" si="2"/>
        <v>23000</v>
      </c>
      <c r="X23" s="610">
        <f t="shared" si="3"/>
        <v>23000</v>
      </c>
      <c r="Y23" s="610">
        <f t="shared" si="4"/>
        <v>0</v>
      </c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>
      <c r="A24" s="600"/>
      <c r="B24" s="421" t="s">
        <v>599</v>
      </c>
      <c r="C24" s="422"/>
      <c r="D24" s="355"/>
      <c r="E24" s="355"/>
      <c r="F24" s="369" t="s">
        <v>600</v>
      </c>
      <c r="G24" s="597">
        <v>900</v>
      </c>
      <c r="H24" s="369" t="s">
        <v>263</v>
      </c>
      <c r="I24" s="601"/>
      <c r="J24" s="601"/>
      <c r="K24" s="601">
        <v>6</v>
      </c>
      <c r="L24" s="601">
        <v>3</v>
      </c>
      <c r="M24" s="601"/>
      <c r="N24" s="601"/>
      <c r="O24" s="601">
        <v>1</v>
      </c>
      <c r="P24" s="601"/>
      <c r="Q24" s="601"/>
      <c r="R24" s="601"/>
      <c r="S24" s="371"/>
      <c r="T24" s="371"/>
      <c r="U24" s="599">
        <f t="shared" si="0"/>
        <v>10</v>
      </c>
      <c r="V24" s="602">
        <f t="shared" si="1"/>
        <v>9000</v>
      </c>
      <c r="W24" s="610">
        <f t="shared" si="2"/>
        <v>5400</v>
      </c>
      <c r="X24" s="610">
        <f t="shared" si="3"/>
        <v>2700</v>
      </c>
      <c r="Y24" s="610">
        <f t="shared" si="4"/>
        <v>900</v>
      </c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">
      <c r="A25" s="600"/>
      <c r="B25" s="421" t="s">
        <v>601</v>
      </c>
      <c r="C25" s="422"/>
      <c r="D25" s="355"/>
      <c r="E25" s="355"/>
      <c r="F25" s="369" t="s">
        <v>600</v>
      </c>
      <c r="G25" s="597">
        <v>900</v>
      </c>
      <c r="H25" s="369" t="s">
        <v>263</v>
      </c>
      <c r="I25" s="601"/>
      <c r="J25" s="601"/>
      <c r="K25" s="601">
        <v>6</v>
      </c>
      <c r="L25" s="601">
        <v>3</v>
      </c>
      <c r="M25" s="601"/>
      <c r="N25" s="601"/>
      <c r="O25" s="601">
        <v>1</v>
      </c>
      <c r="P25" s="601"/>
      <c r="Q25" s="601"/>
      <c r="R25" s="601"/>
      <c r="S25" s="371"/>
      <c r="T25" s="371"/>
      <c r="U25" s="599">
        <f t="shared" si="0"/>
        <v>10</v>
      </c>
      <c r="V25" s="602">
        <f t="shared" si="1"/>
        <v>9000</v>
      </c>
      <c r="W25" s="610">
        <f t="shared" si="2"/>
        <v>5400</v>
      </c>
      <c r="X25" s="610">
        <f t="shared" si="3"/>
        <v>2700</v>
      </c>
      <c r="Y25" s="610">
        <f t="shared" si="4"/>
        <v>900</v>
      </c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">
      <c r="A26" s="600"/>
      <c r="B26" s="421" t="s">
        <v>602</v>
      </c>
      <c r="C26" s="422"/>
      <c r="D26" s="355"/>
      <c r="E26" s="355"/>
      <c r="F26" s="369" t="s">
        <v>600</v>
      </c>
      <c r="G26" s="597">
        <v>900</v>
      </c>
      <c r="H26" s="369" t="s">
        <v>263</v>
      </c>
      <c r="I26" s="601"/>
      <c r="J26" s="601"/>
      <c r="K26" s="601">
        <v>6</v>
      </c>
      <c r="L26" s="601">
        <v>3</v>
      </c>
      <c r="M26" s="601"/>
      <c r="N26" s="601"/>
      <c r="O26" s="601">
        <v>1</v>
      </c>
      <c r="P26" s="601"/>
      <c r="Q26" s="601"/>
      <c r="R26" s="601"/>
      <c r="S26" s="371"/>
      <c r="T26" s="371"/>
      <c r="U26" s="599">
        <f t="shared" si="0"/>
        <v>10</v>
      </c>
      <c r="V26" s="602">
        <f t="shared" si="1"/>
        <v>9000</v>
      </c>
      <c r="W26" s="610">
        <f t="shared" si="2"/>
        <v>5400</v>
      </c>
      <c r="X26" s="610">
        <f t="shared" si="3"/>
        <v>2700</v>
      </c>
      <c r="Y26" s="610">
        <f t="shared" si="4"/>
        <v>900</v>
      </c>
      <c r="Z26" s="3"/>
      <c r="AA26" s="3"/>
      <c r="AB26" s="3"/>
      <c r="AC26" s="3"/>
      <c r="AD26" s="3"/>
      <c r="AE26" s="3"/>
      <c r="AF26" s="3"/>
      <c r="AG26" s="3"/>
      <c r="AH26" s="3"/>
    </row>
    <row r="27" spans="1:25" ht="15">
      <c r="A27" s="433"/>
      <c r="B27" s="377" t="s">
        <v>603</v>
      </c>
      <c r="C27" s="377"/>
      <c r="D27" s="355"/>
      <c r="E27" s="355"/>
      <c r="F27" s="369" t="s">
        <v>604</v>
      </c>
      <c r="G27" s="597">
        <v>72</v>
      </c>
      <c r="H27" s="369" t="s">
        <v>263</v>
      </c>
      <c r="I27" s="371"/>
      <c r="J27" s="371"/>
      <c r="K27" s="371">
        <v>20</v>
      </c>
      <c r="L27" s="371">
        <v>20</v>
      </c>
      <c r="M27" s="371"/>
      <c r="N27" s="371"/>
      <c r="O27" s="371"/>
      <c r="P27" s="371"/>
      <c r="Q27" s="371"/>
      <c r="R27" s="371"/>
      <c r="S27" s="371"/>
      <c r="T27" s="371"/>
      <c r="U27" s="599">
        <f t="shared" si="0"/>
        <v>40</v>
      </c>
      <c r="V27" s="602">
        <f t="shared" si="1"/>
        <v>2880</v>
      </c>
      <c r="W27" s="610">
        <f t="shared" si="2"/>
        <v>1440</v>
      </c>
      <c r="X27" s="610">
        <f t="shared" si="3"/>
        <v>1440</v>
      </c>
      <c r="Y27" s="610">
        <f t="shared" si="4"/>
        <v>0</v>
      </c>
    </row>
    <row r="28" spans="1:25" ht="15">
      <c r="A28" s="433"/>
      <c r="B28" s="627" t="s">
        <v>605</v>
      </c>
      <c r="C28" s="628"/>
      <c r="D28" s="641"/>
      <c r="E28" s="642"/>
      <c r="F28" s="369" t="s">
        <v>594</v>
      </c>
      <c r="G28" s="597">
        <v>80</v>
      </c>
      <c r="H28" s="369" t="s">
        <v>263</v>
      </c>
      <c r="I28" s="371"/>
      <c r="J28" s="371"/>
      <c r="K28" s="371">
        <v>12</v>
      </c>
      <c r="L28" s="371">
        <v>10</v>
      </c>
      <c r="M28" s="371"/>
      <c r="N28" s="371"/>
      <c r="O28" s="371"/>
      <c r="P28" s="371"/>
      <c r="Q28" s="371"/>
      <c r="R28" s="371"/>
      <c r="S28" s="371"/>
      <c r="T28" s="371"/>
      <c r="U28" s="599">
        <f t="shared" si="0"/>
        <v>22</v>
      </c>
      <c r="V28" s="602">
        <f t="shared" si="1"/>
        <v>1760</v>
      </c>
      <c r="W28" s="610">
        <f t="shared" si="2"/>
        <v>960</v>
      </c>
      <c r="X28" s="610">
        <f t="shared" si="3"/>
        <v>800</v>
      </c>
      <c r="Y28" s="610">
        <f t="shared" si="4"/>
        <v>0</v>
      </c>
    </row>
    <row r="29" spans="1:25" ht="15">
      <c r="A29" s="433"/>
      <c r="B29" s="627" t="s">
        <v>606</v>
      </c>
      <c r="C29" s="628"/>
      <c r="D29" s="641"/>
      <c r="E29" s="642"/>
      <c r="F29" s="369" t="s">
        <v>589</v>
      </c>
      <c r="G29" s="597">
        <v>72</v>
      </c>
      <c r="H29" s="369" t="s">
        <v>263</v>
      </c>
      <c r="I29" s="371"/>
      <c r="J29" s="371"/>
      <c r="K29" s="371">
        <v>30</v>
      </c>
      <c r="L29" s="371"/>
      <c r="M29" s="371"/>
      <c r="N29" s="371"/>
      <c r="O29" s="371"/>
      <c r="P29" s="371"/>
      <c r="Q29" s="371"/>
      <c r="R29" s="371"/>
      <c r="S29" s="371"/>
      <c r="T29" s="371"/>
      <c r="U29" s="599">
        <f t="shared" si="0"/>
        <v>30</v>
      </c>
      <c r="V29" s="602">
        <f t="shared" si="1"/>
        <v>2160</v>
      </c>
      <c r="W29" s="610">
        <f t="shared" si="2"/>
        <v>2160</v>
      </c>
      <c r="X29" s="610">
        <f t="shared" si="3"/>
        <v>0</v>
      </c>
      <c r="Y29" s="610">
        <f t="shared" si="4"/>
        <v>0</v>
      </c>
    </row>
    <row r="30" spans="1:25" ht="15">
      <c r="A30" s="433"/>
      <c r="B30" s="627" t="s">
        <v>570</v>
      </c>
      <c r="C30" s="628"/>
      <c r="D30" s="641"/>
      <c r="E30" s="642"/>
      <c r="F30" s="369" t="s">
        <v>589</v>
      </c>
      <c r="G30" s="597">
        <v>400</v>
      </c>
      <c r="H30" s="369" t="s">
        <v>263</v>
      </c>
      <c r="I30" s="371"/>
      <c r="J30" s="371"/>
      <c r="K30" s="371">
        <v>30</v>
      </c>
      <c r="L30" s="371">
        <v>20</v>
      </c>
      <c r="M30" s="371"/>
      <c r="N30" s="371"/>
      <c r="O30" s="371">
        <v>10</v>
      </c>
      <c r="P30" s="371"/>
      <c r="Q30" s="371"/>
      <c r="R30" s="371"/>
      <c r="S30" s="371"/>
      <c r="T30" s="371"/>
      <c r="U30" s="599">
        <f t="shared" si="0"/>
        <v>60</v>
      </c>
      <c r="V30" s="602">
        <f t="shared" si="1"/>
        <v>24000</v>
      </c>
      <c r="W30" s="610">
        <f t="shared" si="2"/>
        <v>12000</v>
      </c>
      <c r="X30" s="610">
        <f t="shared" si="3"/>
        <v>8000</v>
      </c>
      <c r="Y30" s="610">
        <f t="shared" si="4"/>
        <v>4000</v>
      </c>
    </row>
    <row r="31" spans="1:25" ht="15">
      <c r="A31" s="433"/>
      <c r="B31" s="627" t="s">
        <v>607</v>
      </c>
      <c r="C31" s="628"/>
      <c r="D31" s="641"/>
      <c r="E31" s="642"/>
      <c r="F31" s="369" t="s">
        <v>589</v>
      </c>
      <c r="G31" s="597">
        <v>2000</v>
      </c>
      <c r="H31" s="369" t="s">
        <v>263</v>
      </c>
      <c r="I31" s="371"/>
      <c r="J31" s="371"/>
      <c r="K31" s="371">
        <v>5</v>
      </c>
      <c r="L31" s="371">
        <v>5</v>
      </c>
      <c r="M31" s="371"/>
      <c r="N31" s="371"/>
      <c r="O31" s="371"/>
      <c r="P31" s="371"/>
      <c r="Q31" s="371"/>
      <c r="R31" s="371"/>
      <c r="S31" s="371"/>
      <c r="T31" s="371"/>
      <c r="U31" s="599">
        <f t="shared" si="0"/>
        <v>10</v>
      </c>
      <c r="V31" s="602">
        <f t="shared" si="1"/>
        <v>20000</v>
      </c>
      <c r="W31" s="610">
        <f t="shared" si="2"/>
        <v>10000</v>
      </c>
      <c r="X31" s="610">
        <f t="shared" si="3"/>
        <v>10000</v>
      </c>
      <c r="Y31" s="610">
        <f t="shared" si="4"/>
        <v>0</v>
      </c>
    </row>
    <row r="32" spans="1:25" ht="15">
      <c r="A32" s="433"/>
      <c r="B32" s="607" t="s">
        <v>608</v>
      </c>
      <c r="C32" s="607"/>
      <c r="D32" s="355"/>
      <c r="E32" s="355"/>
      <c r="F32" s="369" t="s">
        <v>598</v>
      </c>
      <c r="G32" s="597">
        <v>210</v>
      </c>
      <c r="H32" s="369" t="s">
        <v>263</v>
      </c>
      <c r="I32" s="371"/>
      <c r="J32" s="371"/>
      <c r="K32" s="371">
        <v>10</v>
      </c>
      <c r="L32" s="371"/>
      <c r="M32" s="371"/>
      <c r="N32" s="371"/>
      <c r="O32" s="371"/>
      <c r="P32" s="371"/>
      <c r="Q32" s="371"/>
      <c r="R32" s="371"/>
      <c r="S32" s="371"/>
      <c r="T32" s="371"/>
      <c r="U32" s="599">
        <f t="shared" si="0"/>
        <v>10</v>
      </c>
      <c r="V32" s="602">
        <f t="shared" si="1"/>
        <v>2100</v>
      </c>
      <c r="W32" s="610">
        <f t="shared" si="2"/>
        <v>2100</v>
      </c>
      <c r="X32" s="610">
        <f t="shared" si="3"/>
        <v>0</v>
      </c>
      <c r="Y32" s="610">
        <f t="shared" si="4"/>
        <v>0</v>
      </c>
    </row>
    <row r="33" spans="1:25" ht="15">
      <c r="A33" s="433"/>
      <c r="B33" s="649" t="s">
        <v>609</v>
      </c>
      <c r="C33" s="650"/>
      <c r="D33" s="641"/>
      <c r="E33" s="642"/>
      <c r="F33" s="369"/>
      <c r="G33" s="597"/>
      <c r="H33" s="369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599"/>
      <c r="V33" s="602"/>
      <c r="W33" s="657">
        <f>SUM(W14:W32)</f>
        <v>142260</v>
      </c>
      <c r="X33" s="657">
        <f aca="true" t="shared" si="5" ref="X33:Y33">SUM(X14:X32)</f>
        <v>95740</v>
      </c>
      <c r="Y33" s="657">
        <f t="shared" si="5"/>
        <v>37100</v>
      </c>
    </row>
    <row r="34" spans="1:25" ht="15">
      <c r="A34" s="600"/>
      <c r="B34" s="377" t="s">
        <v>493</v>
      </c>
      <c r="C34" s="377"/>
      <c r="D34" s="605"/>
      <c r="E34" s="605"/>
      <c r="F34" s="369" t="s">
        <v>494</v>
      </c>
      <c r="G34" s="597">
        <v>2500</v>
      </c>
      <c r="H34" s="369" t="s">
        <v>263</v>
      </c>
      <c r="I34" s="601"/>
      <c r="J34" s="601"/>
      <c r="K34" s="603">
        <v>30</v>
      </c>
      <c r="L34" s="601"/>
      <c r="M34" s="601"/>
      <c r="N34" s="601"/>
      <c r="O34" s="601"/>
      <c r="P34" s="601"/>
      <c r="Q34" s="601"/>
      <c r="R34" s="601"/>
      <c r="S34" s="371"/>
      <c r="T34" s="371"/>
      <c r="U34" s="599">
        <f t="shared" si="0"/>
        <v>30</v>
      </c>
      <c r="V34" s="602">
        <f t="shared" si="1"/>
        <v>75000</v>
      </c>
      <c r="W34" s="401">
        <f>K34*G34</f>
        <v>75000</v>
      </c>
      <c r="X34" s="401">
        <f>N34*G34</f>
        <v>0</v>
      </c>
      <c r="Y34" s="401">
        <f>Q34*G34</f>
        <v>0</v>
      </c>
    </row>
    <row r="35" spans="1:25" ht="15">
      <c r="A35" s="433"/>
      <c r="B35" s="627" t="s">
        <v>532</v>
      </c>
      <c r="C35" s="628"/>
      <c r="D35" s="658"/>
      <c r="E35" s="659"/>
      <c r="F35" s="369" t="s">
        <v>533</v>
      </c>
      <c r="G35" s="597">
        <v>3500</v>
      </c>
      <c r="H35" s="369" t="s">
        <v>263</v>
      </c>
      <c r="I35" s="601"/>
      <c r="J35" s="601"/>
      <c r="K35" s="601">
        <v>3</v>
      </c>
      <c r="L35" s="601"/>
      <c r="M35" s="601"/>
      <c r="N35" s="601">
        <v>3</v>
      </c>
      <c r="O35" s="601"/>
      <c r="P35" s="601"/>
      <c r="Q35" s="601">
        <v>3</v>
      </c>
      <c r="R35" s="601"/>
      <c r="S35" s="371"/>
      <c r="T35" s="371"/>
      <c r="U35" s="599">
        <f>K35+N35+Q35+S35</f>
        <v>9</v>
      </c>
      <c r="V35" s="602">
        <f t="shared" si="1"/>
        <v>31500</v>
      </c>
      <c r="W35" s="401">
        <f aca="true" t="shared" si="6" ref="W35:W41">K35*G35</f>
        <v>10500</v>
      </c>
      <c r="X35" s="401">
        <f aca="true" t="shared" si="7" ref="X35:X41">N35*G35</f>
        <v>10500</v>
      </c>
      <c r="Y35" s="401">
        <f aca="true" t="shared" si="8" ref="Y35:Y41">Q35*G35</f>
        <v>10500</v>
      </c>
    </row>
    <row r="36" spans="1:25" ht="15">
      <c r="A36" s="433"/>
      <c r="B36" s="627" t="s">
        <v>610</v>
      </c>
      <c r="C36" s="628"/>
      <c r="D36" s="658"/>
      <c r="E36" s="659"/>
      <c r="F36" s="369" t="s">
        <v>533</v>
      </c>
      <c r="G36" s="597">
        <v>2000</v>
      </c>
      <c r="H36" s="369" t="s">
        <v>263</v>
      </c>
      <c r="I36" s="601"/>
      <c r="J36" s="601"/>
      <c r="K36" s="601">
        <v>3</v>
      </c>
      <c r="L36" s="601"/>
      <c r="M36" s="601"/>
      <c r="N36" s="601">
        <v>3</v>
      </c>
      <c r="O36" s="601"/>
      <c r="P36" s="601"/>
      <c r="Q36" s="601">
        <v>3</v>
      </c>
      <c r="R36" s="601"/>
      <c r="S36" s="371"/>
      <c r="T36" s="371"/>
      <c r="U36" s="599">
        <f aca="true" t="shared" si="9" ref="U36:U41">K36+N36+Q36+S36</f>
        <v>9</v>
      </c>
      <c r="V36" s="602">
        <f t="shared" si="1"/>
        <v>18000</v>
      </c>
      <c r="W36" s="401">
        <f t="shared" si="6"/>
        <v>6000</v>
      </c>
      <c r="X36" s="401">
        <f t="shared" si="7"/>
        <v>6000</v>
      </c>
      <c r="Y36" s="401">
        <f t="shared" si="8"/>
        <v>6000</v>
      </c>
    </row>
    <row r="37" spans="1:25" ht="15">
      <c r="A37" s="433"/>
      <c r="B37" s="627" t="s">
        <v>535</v>
      </c>
      <c r="C37" s="628"/>
      <c r="D37" s="660"/>
      <c r="E37" s="661"/>
      <c r="F37" s="369" t="s">
        <v>533</v>
      </c>
      <c r="G37" s="597">
        <v>2000</v>
      </c>
      <c r="H37" s="369" t="s">
        <v>263</v>
      </c>
      <c r="I37" s="601"/>
      <c r="J37" s="601"/>
      <c r="K37" s="601">
        <v>3</v>
      </c>
      <c r="L37" s="601"/>
      <c r="M37" s="601"/>
      <c r="N37" s="601">
        <v>3</v>
      </c>
      <c r="O37" s="601"/>
      <c r="P37" s="601"/>
      <c r="Q37" s="601">
        <v>3</v>
      </c>
      <c r="R37" s="601"/>
      <c r="S37" s="371"/>
      <c r="T37" s="371"/>
      <c r="U37" s="599">
        <f t="shared" si="9"/>
        <v>9</v>
      </c>
      <c r="V37" s="602">
        <f t="shared" si="1"/>
        <v>18000</v>
      </c>
      <c r="W37" s="401">
        <f t="shared" si="6"/>
        <v>6000</v>
      </c>
      <c r="X37" s="401">
        <f t="shared" si="7"/>
        <v>6000</v>
      </c>
      <c r="Y37" s="401">
        <f t="shared" si="8"/>
        <v>6000</v>
      </c>
    </row>
    <row r="38" spans="1:25" ht="15">
      <c r="A38" s="433"/>
      <c r="B38" s="627" t="s">
        <v>536</v>
      </c>
      <c r="C38" s="628"/>
      <c r="D38" s="660"/>
      <c r="E38" s="661"/>
      <c r="F38" s="369" t="s">
        <v>533</v>
      </c>
      <c r="G38" s="597">
        <v>600</v>
      </c>
      <c r="H38" s="369" t="s">
        <v>263</v>
      </c>
      <c r="I38" s="601"/>
      <c r="J38" s="601"/>
      <c r="K38" s="601">
        <v>4</v>
      </c>
      <c r="L38" s="601"/>
      <c r="M38" s="601"/>
      <c r="N38" s="601">
        <v>3</v>
      </c>
      <c r="O38" s="601"/>
      <c r="P38" s="601"/>
      <c r="Q38" s="601">
        <v>3</v>
      </c>
      <c r="R38" s="601"/>
      <c r="S38" s="371"/>
      <c r="T38" s="371"/>
      <c r="U38" s="599">
        <f t="shared" si="9"/>
        <v>10</v>
      </c>
      <c r="V38" s="602">
        <f t="shared" si="1"/>
        <v>6000</v>
      </c>
      <c r="W38" s="401">
        <f t="shared" si="6"/>
        <v>2400</v>
      </c>
      <c r="X38" s="401">
        <f t="shared" si="7"/>
        <v>1800</v>
      </c>
      <c r="Y38" s="401">
        <f t="shared" si="8"/>
        <v>1800</v>
      </c>
    </row>
    <row r="39" spans="1:25" ht="15">
      <c r="A39" s="433"/>
      <c r="B39" s="627" t="s">
        <v>537</v>
      </c>
      <c r="C39" s="628"/>
      <c r="D39" s="660"/>
      <c r="E39" s="661"/>
      <c r="F39" s="369" t="s">
        <v>533</v>
      </c>
      <c r="G39" s="597">
        <v>1100</v>
      </c>
      <c r="H39" s="369" t="s">
        <v>263</v>
      </c>
      <c r="I39" s="601"/>
      <c r="J39" s="601"/>
      <c r="K39" s="601">
        <v>2</v>
      </c>
      <c r="L39" s="601"/>
      <c r="M39" s="601"/>
      <c r="N39" s="601">
        <v>2</v>
      </c>
      <c r="O39" s="601"/>
      <c r="P39" s="601"/>
      <c r="Q39" s="601">
        <v>2</v>
      </c>
      <c r="R39" s="601"/>
      <c r="S39" s="371"/>
      <c r="T39" s="371"/>
      <c r="U39" s="599">
        <f t="shared" si="9"/>
        <v>6</v>
      </c>
      <c r="V39" s="602">
        <f t="shared" si="1"/>
        <v>6600</v>
      </c>
      <c r="W39" s="401">
        <f t="shared" si="6"/>
        <v>2200</v>
      </c>
      <c r="X39" s="401">
        <f t="shared" si="7"/>
        <v>2200</v>
      </c>
      <c r="Y39" s="401">
        <f t="shared" si="8"/>
        <v>2200</v>
      </c>
    </row>
    <row r="40" spans="1:25" ht="15">
      <c r="A40" s="433"/>
      <c r="B40" s="627" t="s">
        <v>540</v>
      </c>
      <c r="C40" s="628"/>
      <c r="D40" s="660"/>
      <c r="E40" s="661"/>
      <c r="F40" s="369" t="s">
        <v>533</v>
      </c>
      <c r="G40" s="597">
        <v>700</v>
      </c>
      <c r="H40" s="369" t="s">
        <v>263</v>
      </c>
      <c r="I40" s="601"/>
      <c r="J40" s="601"/>
      <c r="K40" s="601">
        <v>3</v>
      </c>
      <c r="L40" s="601"/>
      <c r="M40" s="601"/>
      <c r="N40" s="601">
        <v>3</v>
      </c>
      <c r="O40" s="601"/>
      <c r="P40" s="601"/>
      <c r="Q40" s="601">
        <v>3</v>
      </c>
      <c r="R40" s="601"/>
      <c r="S40" s="371"/>
      <c r="T40" s="371"/>
      <c r="U40" s="599">
        <f t="shared" si="9"/>
        <v>9</v>
      </c>
      <c r="V40" s="602">
        <f t="shared" si="1"/>
        <v>6300</v>
      </c>
      <c r="W40" s="401">
        <f t="shared" si="6"/>
        <v>2100</v>
      </c>
      <c r="X40" s="401">
        <f t="shared" si="7"/>
        <v>2100</v>
      </c>
      <c r="Y40" s="401">
        <f t="shared" si="8"/>
        <v>2100</v>
      </c>
    </row>
    <row r="41" spans="1:25" ht="15">
      <c r="A41" s="600"/>
      <c r="B41" s="627" t="s">
        <v>611</v>
      </c>
      <c r="C41" s="628"/>
      <c r="D41" s="660"/>
      <c r="E41" s="661"/>
      <c r="F41" s="369" t="s">
        <v>533</v>
      </c>
      <c r="G41" s="597">
        <v>1500</v>
      </c>
      <c r="H41" s="369" t="s">
        <v>263</v>
      </c>
      <c r="I41" s="601"/>
      <c r="J41" s="601"/>
      <c r="K41" s="601">
        <v>3</v>
      </c>
      <c r="L41" s="601"/>
      <c r="M41" s="601"/>
      <c r="N41" s="601">
        <v>3</v>
      </c>
      <c r="O41" s="601"/>
      <c r="P41" s="601"/>
      <c r="Q41" s="601">
        <v>3</v>
      </c>
      <c r="R41" s="601"/>
      <c r="S41" s="371"/>
      <c r="T41" s="371"/>
      <c r="U41" s="599">
        <f t="shared" si="9"/>
        <v>9</v>
      </c>
      <c r="V41" s="602">
        <f t="shared" si="1"/>
        <v>13500</v>
      </c>
      <c r="W41" s="401">
        <f t="shared" si="6"/>
        <v>4500</v>
      </c>
      <c r="X41" s="401">
        <f t="shared" si="7"/>
        <v>4500</v>
      </c>
      <c r="Y41" s="401">
        <f t="shared" si="8"/>
        <v>4500</v>
      </c>
    </row>
    <row r="42" spans="1:25" ht="15">
      <c r="A42" s="433"/>
      <c r="B42" s="649" t="s">
        <v>612</v>
      </c>
      <c r="C42" s="650"/>
      <c r="D42" s="655"/>
      <c r="E42" s="656"/>
      <c r="F42" s="369"/>
      <c r="G42" s="625"/>
      <c r="H42" s="369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599"/>
      <c r="V42" s="602"/>
      <c r="W42" s="657">
        <f>SUM(W34:W41)</f>
        <v>108700</v>
      </c>
      <c r="X42" s="657">
        <f aca="true" t="shared" si="10" ref="X42:Y42">SUM(X34:X41)</f>
        <v>33100</v>
      </c>
      <c r="Y42" s="657">
        <f t="shared" si="10"/>
        <v>33100</v>
      </c>
    </row>
    <row r="43" spans="1:23" ht="15">
      <c r="A43" s="433"/>
      <c r="B43" s="627" t="s">
        <v>613</v>
      </c>
      <c r="C43" s="628"/>
      <c r="D43" s="662"/>
      <c r="E43" s="663"/>
      <c r="F43" s="369" t="s">
        <v>614</v>
      </c>
      <c r="G43" s="625">
        <v>15300</v>
      </c>
      <c r="H43" s="369" t="s">
        <v>263</v>
      </c>
      <c r="I43" s="371"/>
      <c r="J43" s="371"/>
      <c r="K43" s="371">
        <v>2</v>
      </c>
      <c r="L43" s="371"/>
      <c r="M43" s="371"/>
      <c r="N43" s="371"/>
      <c r="O43" s="371"/>
      <c r="P43" s="371"/>
      <c r="Q43" s="371"/>
      <c r="R43" s="371"/>
      <c r="S43" s="371"/>
      <c r="T43" s="371"/>
      <c r="U43" s="599">
        <f>SUM(K43:T43)</f>
        <v>2</v>
      </c>
      <c r="V43" s="664">
        <f>U43*G43</f>
        <v>30600</v>
      </c>
      <c r="W43" s="401">
        <f>U43*G43</f>
        <v>30600</v>
      </c>
    </row>
    <row r="44" spans="1:23" ht="15">
      <c r="A44" s="665"/>
      <c r="B44" s="627" t="s">
        <v>615</v>
      </c>
      <c r="C44" s="628"/>
      <c r="D44" s="662"/>
      <c r="E44" s="666"/>
      <c r="F44" s="369" t="s">
        <v>278</v>
      </c>
      <c r="G44" s="625">
        <v>1300</v>
      </c>
      <c r="H44" s="369" t="s">
        <v>263</v>
      </c>
      <c r="I44" s="371"/>
      <c r="J44" s="371"/>
      <c r="K44" s="371">
        <v>2</v>
      </c>
      <c r="L44" s="371"/>
      <c r="M44" s="371"/>
      <c r="N44" s="371"/>
      <c r="O44" s="371"/>
      <c r="P44" s="371"/>
      <c r="Q44" s="371"/>
      <c r="R44" s="371"/>
      <c r="S44" s="371"/>
      <c r="T44" s="371"/>
      <c r="U44" s="599">
        <f aca="true" t="shared" si="11" ref="U44:U47">SUM(K44:T44)</f>
        <v>2</v>
      </c>
      <c r="V44" s="664">
        <f aca="true" t="shared" si="12" ref="V44:V47">U44*G44</f>
        <v>2600</v>
      </c>
      <c r="W44" s="401">
        <f aca="true" t="shared" si="13" ref="W44:W47">U44*G44</f>
        <v>2600</v>
      </c>
    </row>
    <row r="45" spans="1:23" ht="15">
      <c r="A45" s="665"/>
      <c r="B45" s="627" t="s">
        <v>616</v>
      </c>
      <c r="C45" s="628"/>
      <c r="D45" s="662"/>
      <c r="E45" s="666"/>
      <c r="F45" s="369" t="s">
        <v>278</v>
      </c>
      <c r="G45" s="625">
        <v>1650</v>
      </c>
      <c r="H45" s="369" t="s">
        <v>263</v>
      </c>
      <c r="I45" s="371"/>
      <c r="J45" s="371"/>
      <c r="K45" s="371">
        <v>2</v>
      </c>
      <c r="L45" s="371"/>
      <c r="M45" s="371"/>
      <c r="N45" s="371"/>
      <c r="O45" s="371"/>
      <c r="P45" s="371"/>
      <c r="Q45" s="371"/>
      <c r="R45" s="371"/>
      <c r="S45" s="371"/>
      <c r="T45" s="371"/>
      <c r="U45" s="599">
        <f t="shared" si="11"/>
        <v>2</v>
      </c>
      <c r="V45" s="664">
        <f t="shared" si="12"/>
        <v>3300</v>
      </c>
      <c r="W45" s="401">
        <f t="shared" si="13"/>
        <v>3300</v>
      </c>
    </row>
    <row r="46" spans="1:23" ht="15">
      <c r="A46" s="665"/>
      <c r="B46" s="627" t="s">
        <v>617</v>
      </c>
      <c r="C46" s="628"/>
      <c r="D46" s="662"/>
      <c r="E46" s="666"/>
      <c r="F46" s="369" t="s">
        <v>404</v>
      </c>
      <c r="G46" s="625">
        <v>13500</v>
      </c>
      <c r="H46" s="369" t="s">
        <v>263</v>
      </c>
      <c r="I46" s="371"/>
      <c r="J46" s="371"/>
      <c r="K46" s="371">
        <v>1</v>
      </c>
      <c r="L46" s="371"/>
      <c r="M46" s="371"/>
      <c r="N46" s="371"/>
      <c r="O46" s="371"/>
      <c r="P46" s="371"/>
      <c r="Q46" s="371"/>
      <c r="R46" s="371"/>
      <c r="S46" s="371"/>
      <c r="T46" s="371"/>
      <c r="U46" s="599">
        <f t="shared" si="11"/>
        <v>1</v>
      </c>
      <c r="V46" s="664">
        <f t="shared" si="12"/>
        <v>13500</v>
      </c>
      <c r="W46" s="401">
        <f t="shared" si="13"/>
        <v>13500</v>
      </c>
    </row>
    <row r="47" spans="1:23" ht="15">
      <c r="A47" s="665"/>
      <c r="B47" s="627" t="s">
        <v>618</v>
      </c>
      <c r="C47" s="628"/>
      <c r="D47" s="662"/>
      <c r="E47" s="666"/>
      <c r="F47" s="369" t="s">
        <v>619</v>
      </c>
      <c r="G47" s="625">
        <v>100000</v>
      </c>
      <c r="H47" s="369" t="s">
        <v>263</v>
      </c>
      <c r="I47" s="371"/>
      <c r="J47" s="371"/>
      <c r="K47" s="371">
        <v>1</v>
      </c>
      <c r="L47" s="371"/>
      <c r="M47" s="371"/>
      <c r="N47" s="371"/>
      <c r="O47" s="371"/>
      <c r="P47" s="371"/>
      <c r="Q47" s="371"/>
      <c r="R47" s="371"/>
      <c r="S47" s="371"/>
      <c r="T47" s="371"/>
      <c r="U47" s="599">
        <f t="shared" si="11"/>
        <v>1</v>
      </c>
      <c r="V47" s="664">
        <f t="shared" si="12"/>
        <v>100000</v>
      </c>
      <c r="W47" s="401">
        <f t="shared" si="13"/>
        <v>100000</v>
      </c>
    </row>
    <row r="48" spans="1:23" ht="15.75" thickBot="1">
      <c r="A48" s="433"/>
      <c r="B48" s="381"/>
      <c r="C48" s="381"/>
      <c r="D48" s="608"/>
      <c r="E48" s="355"/>
      <c r="F48" s="369"/>
      <c r="G48" s="597"/>
      <c r="H48" s="369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599"/>
      <c r="V48" s="602"/>
      <c r="W48" s="657">
        <f>SUM(W43:W47)</f>
        <v>150000</v>
      </c>
    </row>
    <row r="49" spans="1:22" ht="15.75" thickTop="1">
      <c r="A49" s="440" t="s">
        <v>333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2"/>
      <c r="V49" s="613">
        <f>SUM(V12:V48)</f>
        <v>600000</v>
      </c>
    </row>
    <row r="50" spans="1:22" ht="15">
      <c r="A50" s="389" t="s">
        <v>334</v>
      </c>
      <c r="B50" s="389" t="s">
        <v>335</v>
      </c>
      <c r="C50" s="390"/>
      <c r="D50" s="390"/>
      <c r="E50" s="390"/>
      <c r="F50" s="391"/>
      <c r="G50" s="390"/>
      <c r="H50" s="390"/>
      <c r="I50" s="390"/>
      <c r="J50" s="390"/>
      <c r="K50" s="390"/>
      <c r="L50" s="392"/>
      <c r="M50" s="392"/>
      <c r="N50" s="392"/>
      <c r="O50" s="392"/>
      <c r="P50" s="392"/>
      <c r="Q50" s="392"/>
      <c r="R50" s="392"/>
      <c r="S50" s="392"/>
      <c r="T50" s="392"/>
      <c r="U50" s="614"/>
      <c r="V50" s="393"/>
    </row>
    <row r="51" spans="1:22" ht="15">
      <c r="A51" s="397"/>
      <c r="B51" s="392"/>
      <c r="C51" s="392"/>
      <c r="D51" s="392"/>
      <c r="E51" s="392"/>
      <c r="F51" s="391"/>
      <c r="G51" s="390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614"/>
      <c r="V51" s="393"/>
    </row>
    <row r="52" spans="1:22" ht="15">
      <c r="A52" s="397"/>
      <c r="B52" s="392"/>
      <c r="C52" s="392" t="s">
        <v>336</v>
      </c>
      <c r="D52" s="392"/>
      <c r="E52" s="392"/>
      <c r="F52" s="391"/>
      <c r="G52" s="390"/>
      <c r="H52" s="392"/>
      <c r="I52" s="394" t="s">
        <v>337</v>
      </c>
      <c r="J52" s="394"/>
      <c r="K52" s="394"/>
      <c r="L52" s="392"/>
      <c r="M52" s="394"/>
      <c r="N52" s="394"/>
      <c r="O52" s="394"/>
      <c r="P52" s="392"/>
      <c r="Q52" s="392"/>
      <c r="R52" s="392"/>
      <c r="S52" s="392"/>
      <c r="T52" s="392"/>
      <c r="U52" s="614"/>
      <c r="V52" s="393"/>
    </row>
    <row r="53" spans="1:22" ht="15">
      <c r="A53" s="397"/>
      <c r="B53" s="392"/>
      <c r="C53" s="392"/>
      <c r="D53" s="392"/>
      <c r="E53" s="392"/>
      <c r="F53" s="391"/>
      <c r="G53" s="390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614"/>
      <c r="V53" s="393"/>
    </row>
    <row r="54" spans="1:22" ht="15">
      <c r="A54" s="397"/>
      <c r="B54" s="395"/>
      <c r="C54" s="396" t="s">
        <v>505</v>
      </c>
      <c r="D54" s="396"/>
      <c r="E54" s="396"/>
      <c r="F54" s="396"/>
      <c r="G54" s="396"/>
      <c r="H54" s="396"/>
      <c r="I54" s="396"/>
      <c r="J54" s="396"/>
      <c r="K54" s="396"/>
      <c r="L54" s="396" t="s">
        <v>31</v>
      </c>
      <c r="M54" s="396"/>
      <c r="N54" s="396"/>
      <c r="O54" s="396"/>
      <c r="P54" s="396"/>
      <c r="Q54" s="396"/>
      <c r="R54" s="396"/>
      <c r="S54" s="396"/>
      <c r="T54" s="396"/>
      <c r="U54" s="396"/>
      <c r="V54" s="393"/>
    </row>
    <row r="55" spans="1:22" ht="15">
      <c r="A55" s="397"/>
      <c r="B55" s="397"/>
      <c r="C55" s="394" t="s">
        <v>506</v>
      </c>
      <c r="D55" s="394"/>
      <c r="E55" s="394"/>
      <c r="F55" s="394"/>
      <c r="G55" s="394"/>
      <c r="H55" s="394"/>
      <c r="I55" s="394"/>
      <c r="J55" s="394"/>
      <c r="K55" s="394"/>
      <c r="L55" s="394" t="s">
        <v>33</v>
      </c>
      <c r="M55" s="394"/>
      <c r="N55" s="394"/>
      <c r="O55" s="394"/>
      <c r="P55" s="394"/>
      <c r="Q55" s="394"/>
      <c r="R55" s="394"/>
      <c r="S55" s="394"/>
      <c r="T55" s="394"/>
      <c r="U55" s="394"/>
      <c r="V55" s="393"/>
    </row>
    <row r="56" spans="1:22" ht="15">
      <c r="A56" s="397"/>
      <c r="B56" s="392"/>
      <c r="C56" s="392"/>
      <c r="D56" s="392"/>
      <c r="E56" s="392"/>
      <c r="F56" s="391"/>
      <c r="G56" s="390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614"/>
      <c r="V56" s="393"/>
    </row>
  </sheetData>
  <mergeCells count="91">
    <mergeCell ref="I52:K52"/>
    <mergeCell ref="M52:O52"/>
    <mergeCell ref="C54:G54"/>
    <mergeCell ref="H54:K54"/>
    <mergeCell ref="L54:U54"/>
    <mergeCell ref="C55:G55"/>
    <mergeCell ref="H55:K55"/>
    <mergeCell ref="L55:U55"/>
    <mergeCell ref="B45:C45"/>
    <mergeCell ref="B46:C46"/>
    <mergeCell ref="B47:C47"/>
    <mergeCell ref="B48:C48"/>
    <mergeCell ref="D48:E48"/>
    <mergeCell ref="A49:U49"/>
    <mergeCell ref="B41:C41"/>
    <mergeCell ref="D41:E41"/>
    <mergeCell ref="B42:C42"/>
    <mergeCell ref="D42:E42"/>
    <mergeCell ref="B43:C43"/>
    <mergeCell ref="B44:C44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zoomScale="90" zoomScaleNormal="90" zoomScaleSheetLayoutView="100" zoomScalePageLayoutView="106" workbookViewId="0" topLeftCell="A1">
      <selection activeCell="T12" sqref="T12"/>
    </sheetView>
  </sheetViews>
  <sheetFormatPr defaultColWidth="9.140625" defaultRowHeight="15"/>
  <cols>
    <col min="1" max="1" width="5.421875" style="443" customWidth="1"/>
    <col min="2" max="2" width="10.140625" style="0" customWidth="1"/>
    <col min="3" max="3" width="13.421875" style="0" customWidth="1"/>
    <col min="4" max="4" width="4.8515625" style="0" customWidth="1"/>
    <col min="5" max="5" width="6.7109375" style="0" customWidth="1"/>
    <col min="6" max="6" width="7.57421875" style="358" customWidth="1"/>
    <col min="7" max="7" width="9.7109375" style="359" customWidth="1"/>
    <col min="8" max="8" width="12.8515625" style="0" customWidth="1"/>
    <col min="9" max="9" width="6.00390625" style="0" customWidth="1"/>
    <col min="10" max="11" width="3.7109375" style="0" customWidth="1"/>
    <col min="12" max="12" width="5.8515625" style="0" customWidth="1"/>
    <col min="13" max="14" width="3.7109375" style="0" customWidth="1"/>
    <col min="15" max="15" width="6.7109375" style="0" customWidth="1"/>
    <col min="16" max="17" width="3.7109375" style="0" customWidth="1"/>
    <col min="18" max="18" width="5.8515625" style="0" customWidth="1"/>
    <col min="19" max="20" width="3.7109375" style="0" customWidth="1"/>
    <col min="21" max="21" width="8.8515625" style="615" customWidth="1"/>
    <col min="22" max="22" width="12.57421875" style="0" customWidth="1"/>
    <col min="23" max="23" width="12.421875" style="0" customWidth="1"/>
    <col min="24" max="24" width="10.28125" style="0" bestFit="1" customWidth="1"/>
    <col min="25" max="25" width="14.140625" style="0" customWidth="1"/>
    <col min="26" max="26" width="12.28125" style="0" customWidth="1"/>
    <col min="27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29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590"/>
    </row>
    <row r="5" spans="1:34" ht="16.5" customHeight="1">
      <c r="A5" s="333" t="s">
        <v>486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29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591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430" t="s">
        <v>253</v>
      </c>
      <c r="B7" s="346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590"/>
    </row>
    <row r="8" spans="1:21" ht="14.25" customHeight="1">
      <c r="A8" s="431" t="s">
        <v>488</v>
      </c>
      <c r="B8" s="346"/>
      <c r="C8" s="342" t="s">
        <v>489</v>
      </c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590"/>
    </row>
    <row r="9" spans="1:21" ht="15" customHeight="1">
      <c r="A9" s="430" t="s">
        <v>256</v>
      </c>
      <c r="B9" s="346"/>
      <c r="C9" s="346"/>
      <c r="D9" s="341"/>
      <c r="E9" s="592"/>
      <c r="F9" s="340" t="s">
        <v>620</v>
      </c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590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667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668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595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32"/>
      <c r="B12" s="405" t="s">
        <v>519</v>
      </c>
      <c r="C12" s="405"/>
      <c r="D12" s="596"/>
      <c r="E12" s="596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599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30" customHeight="1">
      <c r="A13" s="432"/>
      <c r="B13" s="669" t="s">
        <v>621</v>
      </c>
      <c r="C13" s="669"/>
      <c r="D13" s="596"/>
      <c r="E13" s="596"/>
      <c r="F13" s="369"/>
      <c r="G13" s="597"/>
      <c r="H13" s="369"/>
      <c r="I13" s="371"/>
      <c r="J13" s="371"/>
      <c r="K13" s="371"/>
      <c r="L13" s="371"/>
      <c r="M13" s="371"/>
      <c r="N13" s="371"/>
      <c r="O13" s="598"/>
      <c r="P13" s="371"/>
      <c r="Q13" s="371"/>
      <c r="R13" s="371"/>
      <c r="S13" s="371"/>
      <c r="T13" s="371"/>
      <c r="U13" s="599"/>
      <c r="V13" s="374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ht="16.5" customHeight="1">
      <c r="A14" s="433"/>
      <c r="B14" s="604" t="s">
        <v>577</v>
      </c>
      <c r="C14" s="604"/>
      <c r="D14" s="605"/>
      <c r="E14" s="605"/>
      <c r="F14" s="369" t="s">
        <v>266</v>
      </c>
      <c r="G14" s="597">
        <v>47</v>
      </c>
      <c r="H14" s="369" t="s">
        <v>263</v>
      </c>
      <c r="I14" s="371">
        <v>1063</v>
      </c>
      <c r="J14" s="371"/>
      <c r="K14" s="371"/>
      <c r="L14" s="371">
        <v>1064</v>
      </c>
      <c r="M14" s="371"/>
      <c r="N14" s="371"/>
      <c r="O14" s="371">
        <v>1064</v>
      </c>
      <c r="P14" s="371"/>
      <c r="Q14" s="371"/>
      <c r="R14" s="371">
        <v>1064</v>
      </c>
      <c r="S14" s="371"/>
      <c r="T14" s="371"/>
      <c r="U14" s="599">
        <f aca="true" t="shared" si="0" ref="U14">SUM(I14:T14)</f>
        <v>4255</v>
      </c>
      <c r="V14" s="602">
        <f aca="true" t="shared" si="1" ref="V14:V36">U14*G14</f>
        <v>199985</v>
      </c>
      <c r="W14" s="375">
        <f>I14*47</f>
        <v>49961</v>
      </c>
      <c r="X14" s="610">
        <f>L14*G14</f>
        <v>50008</v>
      </c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ht="23.25" customHeight="1">
      <c r="A15" s="433"/>
      <c r="B15" s="434" t="s">
        <v>622</v>
      </c>
      <c r="C15" s="434"/>
      <c r="D15" s="670"/>
      <c r="E15" s="670"/>
      <c r="F15" s="369"/>
      <c r="G15" s="597"/>
      <c r="H15" s="369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371"/>
      <c r="T15" s="371"/>
      <c r="U15" s="599"/>
      <c r="V15" s="602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433"/>
      <c r="B16" s="627" t="s">
        <v>566</v>
      </c>
      <c r="C16" s="628"/>
      <c r="D16" s="655"/>
      <c r="E16" s="656"/>
      <c r="F16" s="369" t="s">
        <v>623</v>
      </c>
      <c r="G16" s="597">
        <v>300</v>
      </c>
      <c r="H16" s="369" t="s">
        <v>263</v>
      </c>
      <c r="I16" s="601"/>
      <c r="J16" s="601"/>
      <c r="K16" s="601">
        <v>25</v>
      </c>
      <c r="L16" s="601"/>
      <c r="M16" s="601"/>
      <c r="N16" s="601"/>
      <c r="O16" s="601"/>
      <c r="P16" s="601"/>
      <c r="Q16" s="601"/>
      <c r="R16" s="601"/>
      <c r="S16" s="371"/>
      <c r="T16" s="371"/>
      <c r="U16" s="599">
        <f aca="true" t="shared" si="2" ref="U16:U23">SUM(I16:T16)</f>
        <v>25</v>
      </c>
      <c r="V16" s="602">
        <f aca="true" t="shared" si="3" ref="V16:V23">U16*G16</f>
        <v>7500</v>
      </c>
      <c r="W16" s="610">
        <f>K16*G16</f>
        <v>7500</v>
      </c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433"/>
      <c r="B17" s="627" t="s">
        <v>624</v>
      </c>
      <c r="C17" s="628"/>
      <c r="D17" s="655"/>
      <c r="E17" s="656"/>
      <c r="F17" s="369" t="s">
        <v>278</v>
      </c>
      <c r="G17" s="597">
        <v>15</v>
      </c>
      <c r="H17" s="369" t="s">
        <v>263</v>
      </c>
      <c r="I17" s="601"/>
      <c r="J17" s="601"/>
      <c r="K17" s="601">
        <v>200</v>
      </c>
      <c r="L17" s="601"/>
      <c r="M17" s="601"/>
      <c r="N17" s="601"/>
      <c r="O17" s="601"/>
      <c r="P17" s="601"/>
      <c r="Q17" s="601"/>
      <c r="R17" s="601"/>
      <c r="S17" s="371"/>
      <c r="T17" s="371"/>
      <c r="U17" s="599">
        <f t="shared" si="2"/>
        <v>200</v>
      </c>
      <c r="V17" s="602">
        <f t="shared" si="3"/>
        <v>3000</v>
      </c>
      <c r="W17" s="610">
        <f aca="true" t="shared" si="4" ref="W17:W23">K17*G17</f>
        <v>3000</v>
      </c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7.1" customHeight="1">
      <c r="A18" s="433"/>
      <c r="B18" s="627" t="s">
        <v>625</v>
      </c>
      <c r="C18" s="628"/>
      <c r="D18" s="655"/>
      <c r="E18" s="656"/>
      <c r="F18" s="369" t="s">
        <v>626</v>
      </c>
      <c r="G18" s="597">
        <v>85</v>
      </c>
      <c r="H18" s="369" t="s">
        <v>263</v>
      </c>
      <c r="I18" s="601"/>
      <c r="J18" s="601"/>
      <c r="K18" s="601">
        <v>14</v>
      </c>
      <c r="L18" s="601"/>
      <c r="M18" s="601"/>
      <c r="N18" s="601"/>
      <c r="O18" s="601"/>
      <c r="P18" s="601"/>
      <c r="Q18" s="601"/>
      <c r="R18" s="601"/>
      <c r="S18" s="371"/>
      <c r="T18" s="371"/>
      <c r="U18" s="599">
        <f t="shared" si="2"/>
        <v>14</v>
      </c>
      <c r="V18" s="602">
        <f t="shared" si="3"/>
        <v>1190</v>
      </c>
      <c r="W18" s="610">
        <f t="shared" si="4"/>
        <v>1190</v>
      </c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6.35" customHeight="1">
      <c r="A19" s="433"/>
      <c r="B19" s="627" t="s">
        <v>586</v>
      </c>
      <c r="C19" s="628"/>
      <c r="D19" s="655"/>
      <c r="E19" s="656"/>
      <c r="F19" s="369" t="s">
        <v>172</v>
      </c>
      <c r="G19" s="597">
        <v>1601</v>
      </c>
      <c r="H19" s="369" t="s">
        <v>263</v>
      </c>
      <c r="I19" s="601"/>
      <c r="J19" s="601"/>
      <c r="K19" s="601">
        <v>9</v>
      </c>
      <c r="L19" s="601"/>
      <c r="M19" s="601"/>
      <c r="N19" s="601"/>
      <c r="O19" s="601"/>
      <c r="P19" s="601"/>
      <c r="Q19" s="601"/>
      <c r="R19" s="601"/>
      <c r="S19" s="371"/>
      <c r="T19" s="371"/>
      <c r="U19" s="599">
        <f t="shared" si="2"/>
        <v>9</v>
      </c>
      <c r="V19" s="602">
        <f t="shared" si="3"/>
        <v>14409</v>
      </c>
      <c r="W19" s="610">
        <f t="shared" si="4"/>
        <v>14409</v>
      </c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6.35" customHeight="1">
      <c r="A20" s="433"/>
      <c r="B20" s="627" t="s">
        <v>627</v>
      </c>
      <c r="C20" s="628"/>
      <c r="D20" s="655"/>
      <c r="E20" s="656"/>
      <c r="F20" s="369" t="s">
        <v>278</v>
      </c>
      <c r="G20" s="597">
        <v>400</v>
      </c>
      <c r="H20" s="369" t="s">
        <v>263</v>
      </c>
      <c r="I20" s="601"/>
      <c r="J20" s="601"/>
      <c r="K20" s="601">
        <v>12</v>
      </c>
      <c r="L20" s="601"/>
      <c r="M20" s="601"/>
      <c r="N20" s="601"/>
      <c r="O20" s="601"/>
      <c r="P20" s="601"/>
      <c r="Q20" s="601"/>
      <c r="R20" s="601"/>
      <c r="S20" s="371"/>
      <c r="T20" s="371"/>
      <c r="U20" s="599">
        <f t="shared" si="2"/>
        <v>12</v>
      </c>
      <c r="V20" s="602">
        <f t="shared" si="3"/>
        <v>4800</v>
      </c>
      <c r="W20" s="610">
        <f t="shared" si="4"/>
        <v>4800</v>
      </c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6.35" customHeight="1">
      <c r="A21" s="433"/>
      <c r="B21" s="627" t="s">
        <v>562</v>
      </c>
      <c r="C21" s="628"/>
      <c r="D21" s="655"/>
      <c r="E21" s="656"/>
      <c r="F21" s="369" t="s">
        <v>626</v>
      </c>
      <c r="G21" s="597">
        <v>80</v>
      </c>
      <c r="H21" s="369" t="s">
        <v>263</v>
      </c>
      <c r="I21" s="601"/>
      <c r="J21" s="601"/>
      <c r="K21" s="601">
        <v>10</v>
      </c>
      <c r="L21" s="601"/>
      <c r="M21" s="601"/>
      <c r="N21" s="601"/>
      <c r="O21" s="601"/>
      <c r="P21" s="601"/>
      <c r="Q21" s="601"/>
      <c r="R21" s="601"/>
      <c r="S21" s="371"/>
      <c r="T21" s="371"/>
      <c r="U21" s="599">
        <f t="shared" si="2"/>
        <v>10</v>
      </c>
      <c r="V21" s="602">
        <f t="shared" si="3"/>
        <v>800</v>
      </c>
      <c r="W21" s="610">
        <f t="shared" si="4"/>
        <v>800</v>
      </c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6.35" customHeight="1">
      <c r="A22" s="433"/>
      <c r="B22" s="627" t="s">
        <v>564</v>
      </c>
      <c r="C22" s="628"/>
      <c r="D22" s="655"/>
      <c r="E22" s="656"/>
      <c r="F22" s="369" t="s">
        <v>626</v>
      </c>
      <c r="G22" s="597">
        <v>80</v>
      </c>
      <c r="H22" s="369" t="s">
        <v>263</v>
      </c>
      <c r="I22" s="601"/>
      <c r="J22" s="601"/>
      <c r="K22" s="601">
        <v>10</v>
      </c>
      <c r="L22" s="601"/>
      <c r="M22" s="601"/>
      <c r="N22" s="601"/>
      <c r="O22" s="601"/>
      <c r="P22" s="601"/>
      <c r="Q22" s="601"/>
      <c r="R22" s="601"/>
      <c r="S22" s="371"/>
      <c r="T22" s="371"/>
      <c r="U22" s="599">
        <f t="shared" si="2"/>
        <v>10</v>
      </c>
      <c r="V22" s="602">
        <f t="shared" si="3"/>
        <v>800</v>
      </c>
      <c r="W22" s="610">
        <f t="shared" si="4"/>
        <v>800</v>
      </c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</row>
    <row r="23" spans="1:34" ht="16.35" customHeight="1">
      <c r="A23" s="600"/>
      <c r="B23" s="421" t="s">
        <v>569</v>
      </c>
      <c r="C23" s="422"/>
      <c r="D23" s="355"/>
      <c r="E23" s="355"/>
      <c r="F23" s="369" t="s">
        <v>278</v>
      </c>
      <c r="G23" s="597">
        <v>350</v>
      </c>
      <c r="H23" s="369" t="s">
        <v>263</v>
      </c>
      <c r="I23" s="601"/>
      <c r="J23" s="601"/>
      <c r="K23" s="601">
        <v>50</v>
      </c>
      <c r="L23" s="601"/>
      <c r="M23" s="601"/>
      <c r="N23" s="601"/>
      <c r="O23" s="601"/>
      <c r="P23" s="601"/>
      <c r="Q23" s="601"/>
      <c r="R23" s="601"/>
      <c r="S23" s="371"/>
      <c r="T23" s="371"/>
      <c r="U23" s="599">
        <f t="shared" si="2"/>
        <v>50</v>
      </c>
      <c r="V23" s="602">
        <f t="shared" si="3"/>
        <v>17500</v>
      </c>
      <c r="W23" s="610">
        <f t="shared" si="4"/>
        <v>17500</v>
      </c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</row>
    <row r="24" spans="1:34" ht="16.35" customHeight="1">
      <c r="A24" s="600"/>
      <c r="B24" s="649" t="s">
        <v>628</v>
      </c>
      <c r="C24" s="650"/>
      <c r="D24" s="655"/>
      <c r="E24" s="656"/>
      <c r="F24" s="369"/>
      <c r="G24" s="597"/>
      <c r="H24" s="369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371"/>
      <c r="T24" s="371"/>
      <c r="U24" s="599"/>
      <c r="V24" s="602">
        <f t="shared" si="1"/>
        <v>0</v>
      </c>
      <c r="W24" s="610">
        <f>SUM(W16:W23)</f>
        <v>49999</v>
      </c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</row>
    <row r="25" spans="1:34" ht="17.25" customHeight="1">
      <c r="A25" s="600"/>
      <c r="B25" s="377" t="s">
        <v>493</v>
      </c>
      <c r="C25" s="377"/>
      <c r="D25" s="605"/>
      <c r="E25" s="605"/>
      <c r="F25" s="369" t="s">
        <v>494</v>
      </c>
      <c r="G25" s="625">
        <v>2500</v>
      </c>
      <c r="H25" s="369" t="s">
        <v>263</v>
      </c>
      <c r="I25" s="601"/>
      <c r="J25" s="601"/>
      <c r="K25" s="603"/>
      <c r="L25" s="601">
        <v>20</v>
      </c>
      <c r="M25" s="601"/>
      <c r="N25" s="601"/>
      <c r="O25" s="601"/>
      <c r="P25" s="601"/>
      <c r="Q25" s="601">
        <v>20</v>
      </c>
      <c r="R25" s="601"/>
      <c r="S25" s="371"/>
      <c r="T25" s="371"/>
      <c r="U25" s="599">
        <f aca="true" t="shared" si="5" ref="U25">SUM(I25:T25)</f>
        <v>40</v>
      </c>
      <c r="V25" s="602">
        <f t="shared" si="1"/>
        <v>100000</v>
      </c>
      <c r="W25" s="386">
        <f>L25*G25</f>
        <v>50000</v>
      </c>
      <c r="X25" s="387">
        <f>Q25*G25</f>
        <v>50000</v>
      </c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</row>
    <row r="26" spans="1:34" ht="15" customHeight="1">
      <c r="A26" s="600"/>
      <c r="B26" s="623" t="s">
        <v>525</v>
      </c>
      <c r="C26" s="624"/>
      <c r="D26" s="355"/>
      <c r="E26" s="355"/>
      <c r="F26" s="369" t="s">
        <v>526</v>
      </c>
      <c r="G26" s="626">
        <v>350</v>
      </c>
      <c r="H26" s="369" t="s">
        <v>263</v>
      </c>
      <c r="I26" s="601"/>
      <c r="J26" s="601"/>
      <c r="K26" s="601"/>
      <c r="L26" s="601">
        <v>35</v>
      </c>
      <c r="M26" s="601"/>
      <c r="N26" s="601"/>
      <c r="O26" s="601"/>
      <c r="P26" s="601"/>
      <c r="Q26" s="601">
        <v>35</v>
      </c>
      <c r="R26" s="601"/>
      <c r="S26" s="371"/>
      <c r="T26" s="371"/>
      <c r="U26" s="599">
        <f>SUM(I26:T26)</f>
        <v>70</v>
      </c>
      <c r="V26" s="602">
        <f t="shared" si="1"/>
        <v>24500</v>
      </c>
      <c r="W26" s="386">
        <f aca="true" t="shared" si="6" ref="W26:W27">L26*G26</f>
        <v>12250</v>
      </c>
      <c r="X26" s="387">
        <f aca="true" t="shared" si="7" ref="X26:X27">Q26*G26</f>
        <v>12250</v>
      </c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2" customHeight="1">
      <c r="A27" s="600"/>
      <c r="B27" s="623" t="s">
        <v>527</v>
      </c>
      <c r="C27" s="624"/>
      <c r="D27" s="355"/>
      <c r="E27" s="355"/>
      <c r="F27" s="369" t="s">
        <v>528</v>
      </c>
      <c r="G27" s="626">
        <v>212</v>
      </c>
      <c r="H27" s="369" t="s">
        <v>263</v>
      </c>
      <c r="I27" s="601"/>
      <c r="J27" s="601"/>
      <c r="K27" s="601"/>
      <c r="L27" s="601">
        <v>13</v>
      </c>
      <c r="M27" s="601"/>
      <c r="N27" s="601"/>
      <c r="O27" s="601"/>
      <c r="P27" s="601"/>
      <c r="Q27" s="601">
        <v>12</v>
      </c>
      <c r="R27" s="601"/>
      <c r="S27" s="371"/>
      <c r="T27" s="371"/>
      <c r="U27" s="599">
        <f>SUM(I27:T27)</f>
        <v>25</v>
      </c>
      <c r="V27" s="602">
        <f t="shared" si="1"/>
        <v>5300</v>
      </c>
      <c r="W27" s="386">
        <f t="shared" si="6"/>
        <v>2756</v>
      </c>
      <c r="X27" s="387">
        <f t="shared" si="7"/>
        <v>2544</v>
      </c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>
      <c r="A28" s="433"/>
      <c r="B28" s="623" t="s">
        <v>532</v>
      </c>
      <c r="C28" s="624"/>
      <c r="D28" s="355"/>
      <c r="E28" s="355"/>
      <c r="F28" s="369" t="s">
        <v>533</v>
      </c>
      <c r="G28" s="625">
        <v>3500</v>
      </c>
      <c r="H28" s="369" t="s">
        <v>263</v>
      </c>
      <c r="I28" s="601"/>
      <c r="J28" s="601"/>
      <c r="K28" s="601"/>
      <c r="L28" s="601"/>
      <c r="M28" s="601">
        <v>4</v>
      </c>
      <c r="N28" s="601"/>
      <c r="O28" s="601"/>
      <c r="P28" s="601"/>
      <c r="Q28" s="601"/>
      <c r="R28" s="601">
        <v>4</v>
      </c>
      <c r="S28" s="371"/>
      <c r="T28" s="371"/>
      <c r="U28" s="599">
        <f>SUM(I28:T28)</f>
        <v>8</v>
      </c>
      <c r="V28" s="602">
        <f t="shared" si="1"/>
        <v>28000</v>
      </c>
      <c r="W28" s="393">
        <f>M28*G28</f>
        <v>14000</v>
      </c>
      <c r="X28" s="3"/>
      <c r="Y28" s="3">
        <f>R28*G28</f>
        <v>14000</v>
      </c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>
      <c r="A29" s="433"/>
      <c r="B29" s="623" t="s">
        <v>534</v>
      </c>
      <c r="C29" s="624"/>
      <c r="D29" s="355"/>
      <c r="E29" s="355"/>
      <c r="F29" s="369" t="s">
        <v>533</v>
      </c>
      <c r="G29" s="625">
        <v>2000</v>
      </c>
      <c r="H29" s="369" t="s">
        <v>263</v>
      </c>
      <c r="I29" s="601"/>
      <c r="J29" s="601"/>
      <c r="K29" s="601"/>
      <c r="L29" s="601"/>
      <c r="M29" s="601">
        <v>4</v>
      </c>
      <c r="N29" s="601"/>
      <c r="O29" s="601"/>
      <c r="P29" s="601"/>
      <c r="Q29" s="601"/>
      <c r="R29" s="601">
        <v>4</v>
      </c>
      <c r="S29" s="371"/>
      <c r="T29" s="371"/>
      <c r="U29" s="599">
        <f>SUM(I29:T29)</f>
        <v>8</v>
      </c>
      <c r="V29" s="602">
        <f t="shared" si="1"/>
        <v>16000</v>
      </c>
      <c r="W29" s="393">
        <f aca="true" t="shared" si="8" ref="W29:W32">M29*G29</f>
        <v>8000</v>
      </c>
      <c r="X29" s="3"/>
      <c r="Y29" s="3">
        <f aca="true" t="shared" si="9" ref="Y29:Y32">R29*G29</f>
        <v>8000</v>
      </c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>
      <c r="A30" s="433"/>
      <c r="B30" s="623" t="s">
        <v>535</v>
      </c>
      <c r="C30" s="624"/>
      <c r="D30" s="355"/>
      <c r="E30" s="355"/>
      <c r="F30" s="369" t="s">
        <v>533</v>
      </c>
      <c r="G30" s="625">
        <v>2000</v>
      </c>
      <c r="H30" s="369" t="s">
        <v>263</v>
      </c>
      <c r="I30" s="601"/>
      <c r="J30" s="601"/>
      <c r="K30" s="601"/>
      <c r="L30" s="601"/>
      <c r="M30" s="601">
        <v>4</v>
      </c>
      <c r="N30" s="601"/>
      <c r="O30" s="601"/>
      <c r="P30" s="601"/>
      <c r="Q30" s="601"/>
      <c r="R30" s="601">
        <v>4</v>
      </c>
      <c r="S30" s="371"/>
      <c r="T30" s="371"/>
      <c r="U30" s="599">
        <f>SUM(M30:T30)</f>
        <v>8</v>
      </c>
      <c r="V30" s="602">
        <f t="shared" si="1"/>
        <v>16000</v>
      </c>
      <c r="W30" s="393">
        <f t="shared" si="8"/>
        <v>8000</v>
      </c>
      <c r="X30" s="3"/>
      <c r="Y30" s="3">
        <f t="shared" si="9"/>
        <v>8000</v>
      </c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433"/>
      <c r="B31" s="623" t="s">
        <v>536</v>
      </c>
      <c r="C31" s="624"/>
      <c r="D31" s="355"/>
      <c r="E31" s="355"/>
      <c r="F31" s="369" t="s">
        <v>533</v>
      </c>
      <c r="G31" s="626">
        <v>600</v>
      </c>
      <c r="H31" s="369" t="s">
        <v>263</v>
      </c>
      <c r="I31" s="601"/>
      <c r="J31" s="601"/>
      <c r="K31" s="601"/>
      <c r="L31" s="601"/>
      <c r="M31" s="601">
        <v>3</v>
      </c>
      <c r="N31" s="601"/>
      <c r="O31" s="601"/>
      <c r="P31" s="601"/>
      <c r="Q31" s="601"/>
      <c r="R31" s="601">
        <v>3</v>
      </c>
      <c r="S31" s="371"/>
      <c r="T31" s="371"/>
      <c r="U31" s="599">
        <f>SUM(M31:T31)</f>
        <v>6</v>
      </c>
      <c r="V31" s="602">
        <f t="shared" si="1"/>
        <v>3600</v>
      </c>
      <c r="W31" s="393">
        <f t="shared" si="8"/>
        <v>1800</v>
      </c>
      <c r="X31" s="3"/>
      <c r="Y31" s="3">
        <f t="shared" si="9"/>
        <v>1800</v>
      </c>
      <c r="Z31" s="3"/>
      <c r="AA31" s="3"/>
      <c r="AB31" s="3"/>
      <c r="AC31" s="3"/>
      <c r="AD31" s="3"/>
      <c r="AE31" s="3"/>
      <c r="AF31" s="3"/>
      <c r="AG31" s="3"/>
      <c r="AH31" s="3"/>
    </row>
    <row r="32" spans="1:25" ht="15">
      <c r="A32" s="433"/>
      <c r="B32" s="623" t="s">
        <v>537</v>
      </c>
      <c r="C32" s="624"/>
      <c r="D32" s="355"/>
      <c r="E32" s="355"/>
      <c r="F32" s="369" t="s">
        <v>533</v>
      </c>
      <c r="G32" s="625">
        <v>1100</v>
      </c>
      <c r="H32" s="369" t="s">
        <v>263</v>
      </c>
      <c r="I32" s="601"/>
      <c r="J32" s="601"/>
      <c r="K32" s="601"/>
      <c r="L32" s="601"/>
      <c r="M32" s="601">
        <v>3</v>
      </c>
      <c r="N32" s="601"/>
      <c r="O32" s="601"/>
      <c r="P32" s="601"/>
      <c r="Q32" s="601"/>
      <c r="R32" s="601">
        <v>3</v>
      </c>
      <c r="S32" s="371"/>
      <c r="T32" s="371"/>
      <c r="U32" s="599">
        <f>SUM(M32:T32)</f>
        <v>6</v>
      </c>
      <c r="V32" s="602">
        <f t="shared" si="1"/>
        <v>6600</v>
      </c>
      <c r="W32" s="393">
        <f t="shared" si="8"/>
        <v>3300</v>
      </c>
      <c r="Y32" s="3">
        <f t="shared" si="9"/>
        <v>3300</v>
      </c>
    </row>
    <row r="33" spans="1:26" ht="15">
      <c r="A33" s="600"/>
      <c r="B33" s="435" t="s">
        <v>629</v>
      </c>
      <c r="C33" s="435"/>
      <c r="D33" s="355"/>
      <c r="E33" s="355"/>
      <c r="F33" s="369"/>
      <c r="G33" s="625"/>
      <c r="H33" s="369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371"/>
      <c r="T33" s="371"/>
      <c r="U33" s="599"/>
      <c r="V33" s="602"/>
      <c r="W33" s="645">
        <f>SUM(W25:W32)</f>
        <v>100106</v>
      </c>
      <c r="X33" s="645">
        <f aca="true" t="shared" si="10" ref="X33:Y33">SUM(X25:X32)</f>
        <v>64794</v>
      </c>
      <c r="Y33" s="645">
        <f t="shared" si="10"/>
        <v>35100</v>
      </c>
      <c r="Z33" s="401">
        <f>SUM(W33:Y33)</f>
        <v>200000</v>
      </c>
    </row>
    <row r="34" spans="1:23" ht="15">
      <c r="A34" s="433"/>
      <c r="B34" s="607" t="s">
        <v>630</v>
      </c>
      <c r="C34" s="607"/>
      <c r="D34" s="355"/>
      <c r="E34" s="355"/>
      <c r="F34" s="369" t="s">
        <v>404</v>
      </c>
      <c r="G34" s="625">
        <v>15250</v>
      </c>
      <c r="H34" s="369" t="s">
        <v>263</v>
      </c>
      <c r="I34" s="601"/>
      <c r="J34" s="601">
        <v>3</v>
      </c>
      <c r="K34" s="601"/>
      <c r="L34" s="601"/>
      <c r="M34" s="601"/>
      <c r="N34" s="601"/>
      <c r="O34" s="601"/>
      <c r="P34" s="601"/>
      <c r="Q34" s="601"/>
      <c r="R34" s="601"/>
      <c r="S34" s="371"/>
      <c r="T34" s="371"/>
      <c r="U34" s="599">
        <f>SUM(J34:T34)</f>
        <v>3</v>
      </c>
      <c r="V34" s="602">
        <f t="shared" si="1"/>
        <v>45750</v>
      </c>
      <c r="W34" s="393">
        <f>J34*G34</f>
        <v>45750</v>
      </c>
    </row>
    <row r="35" spans="1:23" ht="15">
      <c r="A35" s="433"/>
      <c r="B35" s="671" t="s">
        <v>616</v>
      </c>
      <c r="C35" s="672"/>
      <c r="D35" s="641"/>
      <c r="E35" s="642"/>
      <c r="F35" s="369" t="s">
        <v>278</v>
      </c>
      <c r="G35" s="625">
        <v>1650</v>
      </c>
      <c r="H35" s="369" t="s">
        <v>263</v>
      </c>
      <c r="I35" s="601"/>
      <c r="J35" s="601">
        <v>1</v>
      </c>
      <c r="K35" s="601"/>
      <c r="L35" s="601"/>
      <c r="M35" s="601"/>
      <c r="N35" s="601"/>
      <c r="O35" s="601"/>
      <c r="P35" s="601"/>
      <c r="Q35" s="601"/>
      <c r="R35" s="601"/>
      <c r="S35" s="371"/>
      <c r="T35" s="371"/>
      <c r="U35" s="599">
        <f>SUM(J35:T35)</f>
        <v>1</v>
      </c>
      <c r="V35" s="602">
        <f t="shared" si="1"/>
        <v>1650</v>
      </c>
      <c r="W35" s="393">
        <f aca="true" t="shared" si="11" ref="W35:W36">J35*G35</f>
        <v>1650</v>
      </c>
    </row>
    <row r="36" spans="1:23" ht="15.75" thickBot="1">
      <c r="A36" s="433"/>
      <c r="B36" s="671" t="s">
        <v>615</v>
      </c>
      <c r="C36" s="672"/>
      <c r="D36" s="641"/>
      <c r="E36" s="642"/>
      <c r="F36" s="369" t="s">
        <v>278</v>
      </c>
      <c r="G36" s="625">
        <v>1300</v>
      </c>
      <c r="H36" s="369" t="s">
        <v>263</v>
      </c>
      <c r="I36" s="601"/>
      <c r="J36" s="601">
        <v>2</v>
      </c>
      <c r="K36" s="601"/>
      <c r="L36" s="601"/>
      <c r="M36" s="601"/>
      <c r="N36" s="601"/>
      <c r="O36" s="601"/>
      <c r="P36" s="601"/>
      <c r="Q36" s="601"/>
      <c r="R36" s="601"/>
      <c r="S36" s="371"/>
      <c r="T36" s="371"/>
      <c r="U36" s="599">
        <f>SUM(J36:T36)</f>
        <v>2</v>
      </c>
      <c r="V36" s="602">
        <f t="shared" si="1"/>
        <v>2600</v>
      </c>
      <c r="W36" s="393">
        <f t="shared" si="11"/>
        <v>2600</v>
      </c>
    </row>
    <row r="37" spans="1:23" ht="15.75" thickTop="1">
      <c r="A37" s="440" t="s">
        <v>333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2"/>
      <c r="V37" s="613">
        <f>SUM(V12:V36)</f>
        <v>499984</v>
      </c>
      <c r="W37">
        <f>SUM(W34:W36)</f>
        <v>50000</v>
      </c>
    </row>
    <row r="38" spans="1:22" ht="15">
      <c r="A38" s="389" t="s">
        <v>334</v>
      </c>
      <c r="B38" s="389" t="s">
        <v>335</v>
      </c>
      <c r="C38" s="390"/>
      <c r="D38" s="390"/>
      <c r="E38" s="390"/>
      <c r="F38" s="391"/>
      <c r="G38" s="390"/>
      <c r="H38" s="390"/>
      <c r="I38" s="390"/>
      <c r="J38" s="390"/>
      <c r="K38" s="390"/>
      <c r="L38" s="392"/>
      <c r="M38" s="392"/>
      <c r="N38" s="392"/>
      <c r="O38" s="392"/>
      <c r="P38" s="392"/>
      <c r="Q38" s="392"/>
      <c r="R38" s="392"/>
      <c r="S38" s="392"/>
      <c r="T38" s="392"/>
      <c r="U38" s="614"/>
      <c r="V38" s="393"/>
    </row>
    <row r="39" spans="1:22" ht="15">
      <c r="A39" s="397"/>
      <c r="B39" s="392"/>
      <c r="C39" s="392"/>
      <c r="D39" s="392"/>
      <c r="E39" s="392"/>
      <c r="F39" s="391"/>
      <c r="G39" s="390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614"/>
      <c r="V39" s="393"/>
    </row>
    <row r="40" spans="1:22" ht="15">
      <c r="A40" s="397"/>
      <c r="B40" s="392"/>
      <c r="C40" s="392" t="s">
        <v>336</v>
      </c>
      <c r="D40" s="392"/>
      <c r="E40" s="392"/>
      <c r="F40" s="391"/>
      <c r="G40" s="390"/>
      <c r="H40" s="392"/>
      <c r="I40" s="394" t="s">
        <v>337</v>
      </c>
      <c r="J40" s="394"/>
      <c r="K40" s="394"/>
      <c r="L40" s="392"/>
      <c r="M40" s="394"/>
      <c r="N40" s="394"/>
      <c r="O40" s="394"/>
      <c r="P40" s="392"/>
      <c r="Q40" s="392"/>
      <c r="R40" s="392"/>
      <c r="S40" s="392"/>
      <c r="T40" s="392"/>
      <c r="U40" s="614"/>
      <c r="V40" s="393"/>
    </row>
    <row r="41" spans="1:22" ht="15">
      <c r="A41" s="397"/>
      <c r="B41" s="392"/>
      <c r="C41" s="392"/>
      <c r="D41" s="392"/>
      <c r="E41" s="392"/>
      <c r="F41" s="391"/>
      <c r="G41" s="390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614"/>
      <c r="V41" s="393"/>
    </row>
    <row r="42" spans="1:22" ht="15">
      <c r="A42" s="397"/>
      <c r="B42" s="395"/>
      <c r="C42" s="396" t="s">
        <v>505</v>
      </c>
      <c r="D42" s="396"/>
      <c r="E42" s="396"/>
      <c r="F42" s="396"/>
      <c r="G42" s="396"/>
      <c r="H42" s="396"/>
      <c r="I42" s="396"/>
      <c r="J42" s="396"/>
      <c r="K42" s="396"/>
      <c r="L42" s="396" t="s">
        <v>31</v>
      </c>
      <c r="M42" s="396"/>
      <c r="N42" s="396"/>
      <c r="O42" s="396"/>
      <c r="P42" s="396"/>
      <c r="Q42" s="396"/>
      <c r="R42" s="396"/>
      <c r="S42" s="396"/>
      <c r="T42" s="396"/>
      <c r="U42" s="396"/>
      <c r="V42" s="393"/>
    </row>
    <row r="43" spans="1:22" ht="15">
      <c r="A43" s="397"/>
      <c r="B43" s="397"/>
      <c r="C43" s="394" t="s">
        <v>506</v>
      </c>
      <c r="D43" s="394"/>
      <c r="E43" s="394"/>
      <c r="F43" s="394"/>
      <c r="G43" s="394"/>
      <c r="H43" s="394"/>
      <c r="I43" s="394"/>
      <c r="J43" s="394"/>
      <c r="K43" s="394"/>
      <c r="L43" s="394" t="s">
        <v>33</v>
      </c>
      <c r="M43" s="394"/>
      <c r="N43" s="394"/>
      <c r="O43" s="394"/>
      <c r="P43" s="394"/>
      <c r="Q43" s="394"/>
      <c r="R43" s="394"/>
      <c r="S43" s="394"/>
      <c r="T43" s="394"/>
      <c r="U43" s="394"/>
      <c r="V43" s="393"/>
    </row>
    <row r="44" spans="1:22" ht="15">
      <c r="A44" s="397"/>
      <c r="B44" s="392"/>
      <c r="C44" s="392"/>
      <c r="D44" s="392"/>
      <c r="E44" s="392"/>
      <c r="F44" s="391"/>
      <c r="G44" s="390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614"/>
      <c r="V44" s="393"/>
    </row>
  </sheetData>
  <mergeCells count="72">
    <mergeCell ref="C42:G42"/>
    <mergeCell ref="H42:K42"/>
    <mergeCell ref="L42:U42"/>
    <mergeCell ref="C43:G43"/>
    <mergeCell ref="H43:K43"/>
    <mergeCell ref="L43:U43"/>
    <mergeCell ref="B35:C35"/>
    <mergeCell ref="D35:E35"/>
    <mergeCell ref="B36:C36"/>
    <mergeCell ref="D36:E36"/>
    <mergeCell ref="A37:U37"/>
    <mergeCell ref="I40:K40"/>
    <mergeCell ref="M40:O40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="90" zoomScaleNormal="90" zoomScaleSheetLayoutView="100" workbookViewId="0" topLeftCell="A19">
      <selection activeCell="T12" sqref="T12"/>
    </sheetView>
  </sheetViews>
  <sheetFormatPr defaultColWidth="9.140625" defaultRowHeight="15"/>
  <cols>
    <col min="1" max="1" width="5.421875" style="443" customWidth="1"/>
    <col min="2" max="2" width="10.140625" style="0" customWidth="1"/>
    <col min="3" max="3" width="13.421875" style="0" customWidth="1"/>
    <col min="4" max="4" width="4.8515625" style="0" customWidth="1"/>
    <col min="5" max="5" width="6.140625" style="0" customWidth="1"/>
    <col min="6" max="6" width="9.57421875" style="358" customWidth="1"/>
    <col min="7" max="7" width="10.00390625" style="359" customWidth="1"/>
    <col min="8" max="8" width="12.8515625" style="0" customWidth="1"/>
    <col min="9" max="9" width="4.140625" style="0" customWidth="1"/>
    <col min="10" max="11" width="3.7109375" style="0" customWidth="1"/>
    <col min="12" max="12" width="5.8515625" style="0" customWidth="1"/>
    <col min="13" max="14" width="3.7109375" style="0" customWidth="1"/>
    <col min="15" max="15" width="6.7109375" style="0" customWidth="1"/>
    <col min="16" max="17" width="3.7109375" style="0" customWidth="1"/>
    <col min="18" max="18" width="5.8515625" style="0" customWidth="1"/>
    <col min="19" max="20" width="3.7109375" style="0" customWidth="1"/>
    <col min="21" max="21" width="8.8515625" style="615" customWidth="1"/>
    <col min="22" max="22" width="12.57421875" style="0" customWidth="1"/>
    <col min="23" max="34" width="6.421875" style="0" customWidth="1"/>
  </cols>
  <sheetData>
    <row r="1" spans="1:22" ht="15">
      <c r="A1" s="329" t="s">
        <v>631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ht="15">
      <c r="A2" s="330" t="s">
        <v>632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</row>
    <row r="3" spans="1:22" ht="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</row>
    <row r="4" spans="1:34" ht="15">
      <c r="A4" s="331" t="s">
        <v>251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</row>
    <row r="5" spans="1:34" ht="15">
      <c r="A5" s="331" t="s">
        <v>252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</row>
    <row r="6" spans="1:34" ht="15.75" customHeight="1">
      <c r="A6" s="333" t="s">
        <v>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</row>
    <row r="7" spans="1:21" ht="6.75" customHeight="1">
      <c r="A7" s="429"/>
      <c r="B7" s="336"/>
      <c r="C7" s="336"/>
      <c r="D7" s="336"/>
      <c r="E7" s="336"/>
      <c r="F7" s="335"/>
      <c r="G7" s="337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590"/>
    </row>
    <row r="8" spans="1:34" ht="16.5" customHeight="1">
      <c r="A8" s="333" t="s">
        <v>486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</row>
    <row r="9" spans="1:34" ht="15" customHeight="1">
      <c r="A9" s="429"/>
      <c r="B9" s="336"/>
      <c r="C9" s="336"/>
      <c r="D9" s="336"/>
      <c r="E9" s="333"/>
      <c r="F9" s="333"/>
      <c r="G9" s="333"/>
      <c r="H9" s="333"/>
      <c r="I9" s="333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591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</row>
    <row r="10" spans="1:21" ht="15">
      <c r="A10" s="430" t="s">
        <v>253</v>
      </c>
      <c r="B10" s="346"/>
      <c r="C10" s="342" t="s">
        <v>487</v>
      </c>
      <c r="D10" s="343"/>
      <c r="E10" s="343"/>
      <c r="F10" s="344"/>
      <c r="G10" s="345"/>
      <c r="H10" s="346"/>
      <c r="I10" s="346"/>
      <c r="J10" s="346"/>
      <c r="K10" s="346"/>
      <c r="L10" s="346"/>
      <c r="M10" s="346"/>
      <c r="N10" s="336"/>
      <c r="O10" s="336"/>
      <c r="P10" s="336"/>
      <c r="Q10" s="336"/>
      <c r="R10" s="336"/>
      <c r="S10" s="336"/>
      <c r="T10" s="336"/>
      <c r="U10" s="590"/>
    </row>
    <row r="11" spans="1:21" ht="14.25" customHeight="1">
      <c r="A11" s="431" t="s">
        <v>488</v>
      </c>
      <c r="B11" s="346"/>
      <c r="C11" s="342" t="s">
        <v>489</v>
      </c>
      <c r="D11" s="343"/>
      <c r="E11" s="343"/>
      <c r="F11" s="344"/>
      <c r="G11" s="345"/>
      <c r="H11" s="346" t="s">
        <v>255</v>
      </c>
      <c r="I11" s="348"/>
      <c r="J11" s="348"/>
      <c r="K11" s="348"/>
      <c r="L11" s="348"/>
      <c r="M11" s="348"/>
      <c r="N11" s="336"/>
      <c r="O11" s="336"/>
      <c r="P11" s="336"/>
      <c r="Q11" s="336"/>
      <c r="R11" s="336"/>
      <c r="S11" s="336"/>
      <c r="T11" s="336"/>
      <c r="U11" s="590"/>
    </row>
    <row r="12" spans="1:21" ht="15" customHeight="1">
      <c r="A12" s="430" t="s">
        <v>256</v>
      </c>
      <c r="B12" s="346"/>
      <c r="C12" s="346"/>
      <c r="D12" s="341"/>
      <c r="E12" s="592"/>
      <c r="F12" s="340" t="s">
        <v>633</v>
      </c>
      <c r="G12" s="345"/>
      <c r="H12" s="346"/>
      <c r="I12" s="346"/>
      <c r="J12" s="346"/>
      <c r="K12" s="346"/>
      <c r="L12" s="346"/>
      <c r="M12" s="346"/>
      <c r="N12" s="336"/>
      <c r="O12" s="336"/>
      <c r="P12" s="336"/>
      <c r="Q12" s="336"/>
      <c r="R12" s="336"/>
      <c r="S12" s="336"/>
      <c r="T12" s="336"/>
      <c r="U12" s="590"/>
    </row>
    <row r="13" spans="1:37" ht="15.75" customHeight="1">
      <c r="A13" s="350" t="s">
        <v>136</v>
      </c>
      <c r="B13" s="351" t="s">
        <v>137</v>
      </c>
      <c r="C13" s="351"/>
      <c r="D13" s="352" t="s">
        <v>257</v>
      </c>
      <c r="E13" s="353"/>
      <c r="F13" s="354" t="s">
        <v>139</v>
      </c>
      <c r="G13" s="350" t="s">
        <v>140</v>
      </c>
      <c r="H13" s="354" t="s">
        <v>141</v>
      </c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0" t="s">
        <v>143</v>
      </c>
      <c r="W13" s="356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8"/>
      <c r="AJ13" s="359"/>
      <c r="AK13" s="359"/>
    </row>
    <row r="14" spans="1:34" ht="23.25" customHeight="1">
      <c r="A14" s="350"/>
      <c r="B14" s="351"/>
      <c r="C14" s="351"/>
      <c r="D14" s="360"/>
      <c r="E14" s="361"/>
      <c r="F14" s="362"/>
      <c r="G14" s="350"/>
      <c r="H14" s="362"/>
      <c r="I14" s="363" t="s">
        <v>144</v>
      </c>
      <c r="J14" s="363" t="s">
        <v>145</v>
      </c>
      <c r="K14" s="363" t="s">
        <v>146</v>
      </c>
      <c r="L14" s="363" t="s">
        <v>147</v>
      </c>
      <c r="M14" s="363" t="s">
        <v>148</v>
      </c>
      <c r="N14" s="363" t="s">
        <v>149</v>
      </c>
      <c r="O14" s="363" t="s">
        <v>150</v>
      </c>
      <c r="P14" s="363" t="s">
        <v>151</v>
      </c>
      <c r="Q14" s="363" t="s">
        <v>258</v>
      </c>
      <c r="R14" s="363" t="s">
        <v>153</v>
      </c>
      <c r="S14" s="363" t="s">
        <v>259</v>
      </c>
      <c r="T14" s="364" t="s">
        <v>155</v>
      </c>
      <c r="U14" s="595" t="s">
        <v>156</v>
      </c>
      <c r="V14" s="350"/>
      <c r="W14" s="365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</row>
    <row r="15" spans="1:34" ht="17.1" customHeight="1">
      <c r="A15" s="432"/>
      <c r="B15" s="405" t="s">
        <v>634</v>
      </c>
      <c r="C15" s="405"/>
      <c r="D15" s="596"/>
      <c r="E15" s="596"/>
      <c r="F15" s="369"/>
      <c r="G15" s="597"/>
      <c r="H15" s="369"/>
      <c r="I15" s="371"/>
      <c r="J15" s="371"/>
      <c r="K15" s="371"/>
      <c r="L15" s="371"/>
      <c r="M15" s="371"/>
      <c r="N15" s="371"/>
      <c r="O15" s="598"/>
      <c r="P15" s="371"/>
      <c r="Q15" s="371"/>
      <c r="R15" s="371"/>
      <c r="S15" s="371"/>
      <c r="T15" s="371"/>
      <c r="U15" s="599"/>
      <c r="V15" s="374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25" customHeight="1">
      <c r="A16" s="433"/>
      <c r="B16" s="434" t="s">
        <v>635</v>
      </c>
      <c r="C16" s="434"/>
      <c r="D16" s="355"/>
      <c r="E16" s="355"/>
      <c r="F16" s="369"/>
      <c r="G16" s="597"/>
      <c r="H16" s="369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599"/>
      <c r="V16" s="374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433"/>
      <c r="B17" s="623" t="s">
        <v>525</v>
      </c>
      <c r="C17" s="624"/>
      <c r="D17" s="355"/>
      <c r="E17" s="355"/>
      <c r="F17" s="369" t="str">
        <f>'[3]Conduct SecurityPatrol'!F19</f>
        <v>kls</v>
      </c>
      <c r="G17" s="597">
        <f>'[3]Conduct SecurityPatrol'!G19</f>
        <v>350</v>
      </c>
      <c r="H17" s="369" t="s">
        <v>263</v>
      </c>
      <c r="I17" s="601"/>
      <c r="J17" s="601"/>
      <c r="K17" s="371">
        <v>40</v>
      </c>
      <c r="L17" s="601"/>
      <c r="M17" s="601"/>
      <c r="N17" s="601"/>
      <c r="O17" s="601"/>
      <c r="P17" s="601"/>
      <c r="Q17" s="601"/>
      <c r="R17" s="601"/>
      <c r="S17" s="371"/>
      <c r="T17" s="371"/>
      <c r="U17" s="595">
        <f aca="true" t="shared" si="0" ref="U17:U24">SUM(K17:T17)</f>
        <v>40</v>
      </c>
      <c r="V17" s="602">
        <f aca="true" t="shared" si="1" ref="V17:V24">U17*G17</f>
        <v>14000</v>
      </c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7.1" customHeight="1">
      <c r="A18" s="433"/>
      <c r="B18" s="623" t="s">
        <v>527</v>
      </c>
      <c r="C18" s="624"/>
      <c r="D18" s="355"/>
      <c r="E18" s="355"/>
      <c r="F18" s="369" t="str">
        <f>'[3]Conduct SecurityPatrol'!F20</f>
        <v>trays</v>
      </c>
      <c r="G18" s="597">
        <f>'[3]Conduct SecurityPatrol'!G20</f>
        <v>212</v>
      </c>
      <c r="H18" s="369" t="s">
        <v>263</v>
      </c>
      <c r="I18" s="601"/>
      <c r="J18" s="601"/>
      <c r="K18" s="371">
        <v>12</v>
      </c>
      <c r="L18" s="601"/>
      <c r="M18" s="601"/>
      <c r="N18" s="601"/>
      <c r="O18" s="601"/>
      <c r="P18" s="601"/>
      <c r="Q18" s="601"/>
      <c r="R18" s="601"/>
      <c r="S18" s="371"/>
      <c r="T18" s="371"/>
      <c r="U18" s="595">
        <f t="shared" si="0"/>
        <v>12</v>
      </c>
      <c r="V18" s="602">
        <f t="shared" si="1"/>
        <v>2544</v>
      </c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7.1" customHeight="1">
      <c r="A19" s="600"/>
      <c r="B19" s="623" t="s">
        <v>532</v>
      </c>
      <c r="C19" s="624"/>
      <c r="D19" s="355"/>
      <c r="E19" s="355"/>
      <c r="F19" s="369" t="str">
        <f>'[3]Conduct SecurityPatrol'!F21</f>
        <v>cases</v>
      </c>
      <c r="G19" s="597">
        <f>'[3]Conduct SecurityPatrol'!G21</f>
        <v>3500</v>
      </c>
      <c r="H19" s="369" t="s">
        <v>263</v>
      </c>
      <c r="I19" s="601"/>
      <c r="J19" s="601"/>
      <c r="K19" s="371">
        <v>3</v>
      </c>
      <c r="L19" s="601"/>
      <c r="M19" s="601"/>
      <c r="N19" s="601"/>
      <c r="O19" s="601"/>
      <c r="P19" s="601"/>
      <c r="Q19" s="601"/>
      <c r="R19" s="601"/>
      <c r="S19" s="371"/>
      <c r="T19" s="371"/>
      <c r="U19" s="595">
        <f t="shared" si="0"/>
        <v>3</v>
      </c>
      <c r="V19" s="602">
        <f t="shared" si="1"/>
        <v>10500</v>
      </c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7.1" customHeight="1">
      <c r="A20" s="600"/>
      <c r="B20" s="623" t="s">
        <v>534</v>
      </c>
      <c r="C20" s="624"/>
      <c r="D20" s="355"/>
      <c r="E20" s="355"/>
      <c r="F20" s="369" t="str">
        <f>'[3]Conduct SecurityPatrol'!F22</f>
        <v>cases</v>
      </c>
      <c r="G20" s="597">
        <f>'[3]Conduct SecurityPatrol'!G22</f>
        <v>2000</v>
      </c>
      <c r="H20" s="369" t="s">
        <v>263</v>
      </c>
      <c r="I20" s="601"/>
      <c r="J20" s="601"/>
      <c r="K20" s="371">
        <v>3</v>
      </c>
      <c r="L20" s="601"/>
      <c r="M20" s="601"/>
      <c r="N20" s="601"/>
      <c r="O20" s="601"/>
      <c r="P20" s="601"/>
      <c r="Q20" s="601"/>
      <c r="R20" s="601"/>
      <c r="S20" s="371"/>
      <c r="T20" s="371"/>
      <c r="U20" s="595">
        <f t="shared" si="0"/>
        <v>3</v>
      </c>
      <c r="V20" s="602">
        <f t="shared" si="1"/>
        <v>6000</v>
      </c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6.35" customHeight="1">
      <c r="A21" s="433"/>
      <c r="B21" s="623" t="s">
        <v>535</v>
      </c>
      <c r="C21" s="624"/>
      <c r="D21" s="355"/>
      <c r="E21" s="355"/>
      <c r="F21" s="369" t="str">
        <f>'[3]Conduct SecurityPatrol'!F23</f>
        <v>cases</v>
      </c>
      <c r="G21" s="597">
        <f>'[3]Conduct SecurityPatrol'!G23</f>
        <v>2000</v>
      </c>
      <c r="H21" s="369" t="s">
        <v>263</v>
      </c>
      <c r="I21" s="371"/>
      <c r="J21" s="601"/>
      <c r="K21" s="371">
        <v>3</v>
      </c>
      <c r="L21" s="601"/>
      <c r="M21" s="601"/>
      <c r="N21" s="601"/>
      <c r="O21" s="601"/>
      <c r="P21" s="601"/>
      <c r="Q21" s="601"/>
      <c r="R21" s="601"/>
      <c r="S21" s="371"/>
      <c r="T21" s="371"/>
      <c r="U21" s="595">
        <f t="shared" si="0"/>
        <v>3</v>
      </c>
      <c r="V21" s="602">
        <f t="shared" si="1"/>
        <v>6000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6.35" customHeight="1">
      <c r="A22" s="433"/>
      <c r="B22" s="623" t="s">
        <v>536</v>
      </c>
      <c r="C22" s="624"/>
      <c r="D22" s="355"/>
      <c r="E22" s="355"/>
      <c r="F22" s="369" t="str">
        <f>'[3]Conduct SecurityPatrol'!F24</f>
        <v>cases</v>
      </c>
      <c r="G22" s="597">
        <f>'[3]Conduct SecurityPatrol'!G24</f>
        <v>600</v>
      </c>
      <c r="H22" s="369" t="s">
        <v>263</v>
      </c>
      <c r="I22" s="371"/>
      <c r="J22" s="371"/>
      <c r="K22" s="371">
        <v>5</v>
      </c>
      <c r="L22" s="371"/>
      <c r="M22" s="371"/>
      <c r="N22" s="371"/>
      <c r="O22" s="371"/>
      <c r="P22" s="371"/>
      <c r="Q22" s="371"/>
      <c r="R22" s="371"/>
      <c r="S22" s="371"/>
      <c r="T22" s="371"/>
      <c r="U22" s="595">
        <f t="shared" si="0"/>
        <v>5</v>
      </c>
      <c r="V22" s="602">
        <f t="shared" si="1"/>
        <v>3000</v>
      </c>
      <c r="W22" s="378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</row>
    <row r="23" spans="1:34" ht="16.35" customHeight="1">
      <c r="A23" s="433"/>
      <c r="B23" s="623" t="s">
        <v>537</v>
      </c>
      <c r="C23" s="624"/>
      <c r="D23" s="355"/>
      <c r="E23" s="355"/>
      <c r="F23" s="369" t="str">
        <f>'[3]Conduct SecurityPatrol'!F25</f>
        <v>cases</v>
      </c>
      <c r="G23" s="597">
        <f>'[3]Conduct SecurityPatrol'!G25</f>
        <v>1100</v>
      </c>
      <c r="H23" s="369" t="s">
        <v>263</v>
      </c>
      <c r="I23" s="371"/>
      <c r="J23" s="371"/>
      <c r="K23" s="371">
        <v>3</v>
      </c>
      <c r="L23" s="371"/>
      <c r="M23" s="371"/>
      <c r="N23" s="371"/>
      <c r="O23" s="371"/>
      <c r="P23" s="371"/>
      <c r="Q23" s="371"/>
      <c r="R23" s="371"/>
      <c r="S23" s="371"/>
      <c r="T23" s="371"/>
      <c r="U23" s="595">
        <f t="shared" si="0"/>
        <v>3</v>
      </c>
      <c r="V23" s="602">
        <f t="shared" si="1"/>
        <v>3300</v>
      </c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</row>
    <row r="24" spans="1:34" ht="16.35" customHeight="1">
      <c r="A24" s="433"/>
      <c r="B24" s="381" t="s">
        <v>541</v>
      </c>
      <c r="C24" s="381"/>
      <c r="D24" s="355"/>
      <c r="E24" s="355"/>
      <c r="F24" s="369" t="s">
        <v>533</v>
      </c>
      <c r="G24" s="597">
        <v>1500</v>
      </c>
      <c r="H24" s="369" t="s">
        <v>263</v>
      </c>
      <c r="I24" s="371"/>
      <c r="J24" s="371"/>
      <c r="K24" s="371">
        <v>3</v>
      </c>
      <c r="L24" s="371"/>
      <c r="M24" s="371"/>
      <c r="N24" s="371"/>
      <c r="O24" s="371"/>
      <c r="P24" s="371"/>
      <c r="Q24" s="371"/>
      <c r="R24" s="371"/>
      <c r="S24" s="371"/>
      <c r="T24" s="371"/>
      <c r="U24" s="595">
        <f t="shared" si="0"/>
        <v>3</v>
      </c>
      <c r="V24" s="602">
        <f t="shared" si="1"/>
        <v>4500</v>
      </c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</row>
    <row r="25" spans="1:34" ht="16.35" customHeight="1">
      <c r="A25" s="433"/>
      <c r="B25" s="607"/>
      <c r="C25" s="607"/>
      <c r="D25" s="355"/>
      <c r="E25" s="355"/>
      <c r="F25" s="369"/>
      <c r="G25" s="597"/>
      <c r="H25" s="369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599"/>
      <c r="V25" s="602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</row>
    <row r="26" spans="1:34" ht="16.35" customHeight="1" thickBot="1">
      <c r="A26" s="433"/>
      <c r="B26" s="381"/>
      <c r="C26" s="381"/>
      <c r="D26" s="355"/>
      <c r="E26" s="355"/>
      <c r="F26" s="369"/>
      <c r="G26" s="597"/>
      <c r="H26" s="369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599"/>
      <c r="V26" s="602"/>
      <c r="W26" s="375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</row>
    <row r="27" spans="1:34" ht="17.25" customHeight="1" thickTop="1">
      <c r="A27" s="440" t="s">
        <v>333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2"/>
      <c r="V27" s="613">
        <f>SUM(V15:V26)</f>
        <v>49844</v>
      </c>
      <c r="W27" s="386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</row>
    <row r="28" spans="1:34" ht="23.25" customHeight="1">
      <c r="A28" s="389" t="s">
        <v>334</v>
      </c>
      <c r="B28" s="389" t="s">
        <v>335</v>
      </c>
      <c r="C28" s="390"/>
      <c r="D28" s="390"/>
      <c r="E28" s="390"/>
      <c r="F28" s="391"/>
      <c r="G28" s="390"/>
      <c r="H28" s="390"/>
      <c r="I28" s="390"/>
      <c r="J28" s="390"/>
      <c r="K28" s="390"/>
      <c r="L28" s="392"/>
      <c r="M28" s="392"/>
      <c r="N28" s="392"/>
      <c r="O28" s="392"/>
      <c r="P28" s="392"/>
      <c r="Q28" s="392"/>
      <c r="R28" s="392"/>
      <c r="S28" s="392"/>
      <c r="T28" s="392"/>
      <c r="U28" s="614"/>
      <c r="V28" s="393"/>
      <c r="W28" s="39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" customHeight="1">
      <c r="A29" s="397"/>
      <c r="B29" s="392"/>
      <c r="C29" s="392"/>
      <c r="D29" s="392"/>
      <c r="E29" s="392"/>
      <c r="F29" s="391"/>
      <c r="G29" s="390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614"/>
      <c r="V29" s="393"/>
      <c r="W29" s="39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>
      <c r="A30" s="397"/>
      <c r="B30" s="392"/>
      <c r="C30" s="392" t="s">
        <v>336</v>
      </c>
      <c r="D30" s="392"/>
      <c r="E30" s="392"/>
      <c r="F30" s="391"/>
      <c r="G30" s="390"/>
      <c r="H30" s="392"/>
      <c r="I30" s="394" t="s">
        <v>337</v>
      </c>
      <c r="J30" s="394"/>
      <c r="K30" s="394"/>
      <c r="L30" s="392"/>
      <c r="M30" s="394"/>
      <c r="N30" s="394"/>
      <c r="O30" s="394"/>
      <c r="P30" s="392"/>
      <c r="Q30" s="392"/>
      <c r="R30" s="392"/>
      <c r="S30" s="392"/>
      <c r="T30" s="392"/>
      <c r="U30" s="614"/>
      <c r="V30" s="393"/>
      <c r="W30" s="39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97"/>
      <c r="B31" s="392"/>
      <c r="C31" s="392"/>
      <c r="D31" s="392"/>
      <c r="E31" s="392"/>
      <c r="F31" s="391"/>
      <c r="G31" s="390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614"/>
      <c r="V31" s="393"/>
      <c r="W31" s="39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>
      <c r="A32" s="397"/>
      <c r="B32" s="395"/>
      <c r="C32" s="396" t="s">
        <v>505</v>
      </c>
      <c r="D32" s="396"/>
      <c r="E32" s="396"/>
      <c r="F32" s="396"/>
      <c r="G32" s="396"/>
      <c r="H32" s="396"/>
      <c r="I32" s="396"/>
      <c r="J32" s="396"/>
      <c r="K32" s="396"/>
      <c r="L32" s="396" t="s">
        <v>31</v>
      </c>
      <c r="M32" s="396"/>
      <c r="N32" s="396"/>
      <c r="O32" s="396"/>
      <c r="P32" s="396"/>
      <c r="Q32" s="396"/>
      <c r="R32" s="396"/>
      <c r="S32" s="396"/>
      <c r="T32" s="396"/>
      <c r="U32" s="396"/>
      <c r="V32" s="393"/>
      <c r="W32" s="39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>
      <c r="A33" s="397"/>
      <c r="B33" s="397"/>
      <c r="C33" s="394" t="s">
        <v>506</v>
      </c>
      <c r="D33" s="394"/>
      <c r="E33" s="394"/>
      <c r="F33" s="394"/>
      <c r="G33" s="394"/>
      <c r="H33" s="394"/>
      <c r="I33" s="394"/>
      <c r="J33" s="394"/>
      <c r="K33" s="394"/>
      <c r="L33" s="394" t="s">
        <v>33</v>
      </c>
      <c r="M33" s="394"/>
      <c r="N33" s="394"/>
      <c r="O33" s="394"/>
      <c r="P33" s="394"/>
      <c r="Q33" s="394"/>
      <c r="R33" s="394"/>
      <c r="S33" s="394"/>
      <c r="T33" s="394"/>
      <c r="U33" s="394"/>
      <c r="V33" s="393"/>
      <c r="W33" s="39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23" ht="15">
      <c r="A34" s="397"/>
      <c r="B34" s="392"/>
      <c r="C34" s="392"/>
      <c r="D34" s="392"/>
      <c r="E34" s="392"/>
      <c r="F34" s="391"/>
      <c r="G34" s="390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614"/>
      <c r="V34" s="393"/>
      <c r="W34" s="393"/>
    </row>
  </sheetData>
  <mergeCells count="49">
    <mergeCell ref="C33:G33"/>
    <mergeCell ref="H33:K33"/>
    <mergeCell ref="L33:U33"/>
    <mergeCell ref="A27:U27"/>
    <mergeCell ref="I30:K30"/>
    <mergeCell ref="M30:O30"/>
    <mergeCell ref="C32:G32"/>
    <mergeCell ref="H32:K32"/>
    <mergeCell ref="L32:U32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A8:V8"/>
    <mergeCell ref="E9:I9"/>
    <mergeCell ref="A13:A14"/>
    <mergeCell ref="B13:C14"/>
    <mergeCell ref="D13:E14"/>
    <mergeCell ref="F13:F14"/>
    <mergeCell ref="G13:G14"/>
    <mergeCell ref="H13:H14"/>
    <mergeCell ref="I13:U13"/>
    <mergeCell ref="V13:V14"/>
    <mergeCell ref="A1:V1"/>
    <mergeCell ref="A2:V2"/>
    <mergeCell ref="A3:V3"/>
    <mergeCell ref="A4:V4"/>
    <mergeCell ref="A5:V5"/>
    <mergeCell ref="A6:V6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rowBreaks count="2" manualBreakCount="2">
    <brk id="34" max="16383" man="1"/>
    <brk id="39" max="16383" man="1"/>
  </rowBreaks>
  <colBreaks count="1" manualBreakCount="1">
    <brk id="22" min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 topLeftCell="A1">
      <selection activeCell="A6" sqref="A6:R6"/>
    </sheetView>
  </sheetViews>
  <sheetFormatPr defaultColWidth="9.140625" defaultRowHeight="15"/>
  <cols>
    <col min="1" max="1" width="4.140625" style="0" customWidth="1"/>
    <col min="2" max="2" width="34.7109375" style="0" customWidth="1"/>
    <col min="3" max="3" width="11.00390625" style="0" customWidth="1"/>
    <col min="4" max="4" width="13.421875" style="0" customWidth="1"/>
    <col min="5" max="5" width="9.8515625" style="0" customWidth="1"/>
    <col min="6" max="6" width="18.00390625" style="0" customWidth="1"/>
    <col min="7" max="21" width="3.421875" style="0" customWidth="1"/>
  </cols>
  <sheetData>
    <row r="1" spans="17:21" ht="15">
      <c r="Q1" s="95" t="s">
        <v>51</v>
      </c>
      <c r="R1" s="95"/>
      <c r="S1" s="95"/>
      <c r="T1" s="95"/>
      <c r="U1" s="95"/>
    </row>
    <row r="2" spans="1:21" s="10" customFormat="1" ht="15.75">
      <c r="A2" s="97" t="s">
        <v>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40"/>
      <c r="T2" s="40"/>
      <c r="U2" s="40"/>
    </row>
    <row r="3" spans="1:21" s="10" customFormat="1" ht="15.75">
      <c r="A3" s="97" t="s">
        <v>10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40"/>
      <c r="T3" s="40"/>
      <c r="U3" s="40"/>
    </row>
    <row r="4" spans="1:21" s="10" customFormat="1" ht="15.75">
      <c r="A4" s="98" t="s">
        <v>11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41"/>
      <c r="T4" s="41"/>
      <c r="U4" s="41"/>
    </row>
    <row r="5" spans="1:21" s="10" customFormat="1" ht="10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1"/>
      <c r="T5" s="41"/>
      <c r="U5" s="41"/>
    </row>
    <row r="6" spans="1:21" ht="27">
      <c r="A6" s="99" t="s">
        <v>250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42"/>
      <c r="T6" s="42"/>
      <c r="U6" s="42"/>
    </row>
    <row r="7" spans="1:21" s="12" customFormat="1" ht="20.25">
      <c r="A7" s="78" t="s">
        <v>12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43"/>
      <c r="T7" s="43"/>
      <c r="U7" s="43"/>
    </row>
    <row r="8" spans="1:21" ht="15" customHeight="1">
      <c r="A8" s="13" t="s">
        <v>41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" customHeight="1">
      <c r="A9" s="15" t="s">
        <v>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ht="5.25" customHeight="1"/>
    <row r="11" spans="1:21" s="16" customFormat="1" ht="21.75" customHeight="1">
      <c r="A11" s="87" t="s">
        <v>14</v>
      </c>
      <c r="B11" s="75" t="s">
        <v>15</v>
      </c>
      <c r="C11" s="75" t="s">
        <v>16</v>
      </c>
      <c r="D11" s="75" t="s">
        <v>17</v>
      </c>
      <c r="E11" s="75" t="s">
        <v>0</v>
      </c>
      <c r="F11" s="75" t="s">
        <v>18</v>
      </c>
      <c r="G11" s="100" t="s">
        <v>19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</row>
    <row r="12" spans="1:21" s="16" customFormat="1" ht="47.25" customHeight="1">
      <c r="A12" s="87"/>
      <c r="B12" s="75"/>
      <c r="C12" s="75"/>
      <c r="D12" s="75"/>
      <c r="E12" s="75"/>
      <c r="F12" s="75"/>
      <c r="G12" s="46">
        <v>43374</v>
      </c>
      <c r="H12" s="46">
        <v>43405</v>
      </c>
      <c r="I12" s="46">
        <v>43435</v>
      </c>
      <c r="J12" s="46">
        <v>43466</v>
      </c>
      <c r="K12" s="46">
        <v>43497</v>
      </c>
      <c r="L12" s="46">
        <v>43525</v>
      </c>
      <c r="M12" s="46">
        <v>43556</v>
      </c>
      <c r="N12" s="46">
        <v>43586</v>
      </c>
      <c r="O12" s="46">
        <v>43617</v>
      </c>
      <c r="P12" s="46">
        <v>43647</v>
      </c>
      <c r="Q12" s="46">
        <v>43678</v>
      </c>
      <c r="R12" s="46">
        <v>43709</v>
      </c>
      <c r="S12" s="46">
        <v>43739</v>
      </c>
      <c r="T12" s="46">
        <v>43770</v>
      </c>
      <c r="U12" s="46">
        <v>43800</v>
      </c>
    </row>
    <row r="13" spans="1:21" s="26" customFormat="1" ht="27">
      <c r="A13" s="17">
        <v>1</v>
      </c>
      <c r="B13" s="18" t="s">
        <v>3</v>
      </c>
      <c r="C13" s="19" t="s">
        <v>1</v>
      </c>
      <c r="D13" s="20">
        <v>1500000</v>
      </c>
      <c r="E13" s="45" t="s">
        <v>20</v>
      </c>
      <c r="F13" s="21" t="s">
        <v>21</v>
      </c>
      <c r="G13" s="23"/>
      <c r="H13" s="23"/>
      <c r="I13" s="23"/>
      <c r="J13" s="23"/>
      <c r="K13" s="22"/>
      <c r="L13" s="22"/>
      <c r="M13" s="28"/>
      <c r="N13" s="28"/>
      <c r="O13" s="22"/>
      <c r="P13" s="25"/>
      <c r="Q13" s="22"/>
      <c r="R13" s="22"/>
      <c r="S13" s="22"/>
      <c r="T13" s="22"/>
      <c r="U13" s="22"/>
    </row>
    <row r="14" spans="1:21" s="26" customFormat="1" ht="40.5">
      <c r="A14" s="17">
        <v>2</v>
      </c>
      <c r="B14" s="18" t="s">
        <v>22</v>
      </c>
      <c r="C14" s="19" t="s">
        <v>1</v>
      </c>
      <c r="D14" s="20">
        <v>1000000</v>
      </c>
      <c r="E14" s="45" t="s">
        <v>20</v>
      </c>
      <c r="F14" s="21" t="s">
        <v>21</v>
      </c>
      <c r="G14" s="23"/>
      <c r="H14" s="23"/>
      <c r="I14" s="23"/>
      <c r="J14" s="23"/>
      <c r="K14" s="22"/>
      <c r="L14" s="22"/>
      <c r="M14" s="28"/>
      <c r="N14" s="28"/>
      <c r="O14" s="22"/>
      <c r="P14" s="25"/>
      <c r="Q14" s="22"/>
      <c r="R14" s="22"/>
      <c r="S14" s="22"/>
      <c r="T14" s="22"/>
      <c r="U14" s="22"/>
    </row>
    <row r="15" spans="1:21" s="26" customFormat="1" ht="29.25" customHeight="1">
      <c r="A15" s="17">
        <v>3</v>
      </c>
      <c r="B15" s="18" t="s">
        <v>6</v>
      </c>
      <c r="C15" s="19" t="s">
        <v>1</v>
      </c>
      <c r="D15" s="20">
        <v>2000000</v>
      </c>
      <c r="E15" s="45" t="s">
        <v>23</v>
      </c>
      <c r="F15" s="21" t="s">
        <v>21</v>
      </c>
      <c r="G15" s="23"/>
      <c r="H15" s="23"/>
      <c r="I15" s="23"/>
      <c r="J15" s="23"/>
      <c r="K15" s="22"/>
      <c r="L15" s="22"/>
      <c r="M15" s="28"/>
      <c r="N15" s="28"/>
      <c r="O15" s="22"/>
      <c r="P15" s="25"/>
      <c r="Q15" s="22"/>
      <c r="R15" s="22"/>
      <c r="S15" s="22"/>
      <c r="T15" s="22"/>
      <c r="U15" s="22"/>
    </row>
    <row r="16" spans="1:21" s="26" customFormat="1" ht="29.25" customHeight="1">
      <c r="A16" s="17">
        <v>4</v>
      </c>
      <c r="B16" s="18" t="s">
        <v>2</v>
      </c>
      <c r="C16" s="19" t="s">
        <v>1</v>
      </c>
      <c r="D16" s="20">
        <v>150000</v>
      </c>
      <c r="E16" s="45" t="s">
        <v>20</v>
      </c>
      <c r="F16" s="21" t="s">
        <v>21</v>
      </c>
      <c r="G16" s="22"/>
      <c r="H16" s="23"/>
      <c r="I16" s="22"/>
      <c r="J16" s="22"/>
      <c r="K16" s="22"/>
      <c r="L16" s="22"/>
      <c r="M16" s="28"/>
      <c r="N16" s="28"/>
      <c r="O16" s="22"/>
      <c r="P16" s="25"/>
      <c r="Q16" s="22"/>
      <c r="R16" s="22"/>
      <c r="S16" s="22"/>
      <c r="T16" s="22"/>
      <c r="U16" s="22"/>
    </row>
    <row r="17" spans="1:21" s="27" customFormat="1" ht="44.25" customHeight="1">
      <c r="A17" s="17">
        <v>5</v>
      </c>
      <c r="B17" s="29" t="s">
        <v>4</v>
      </c>
      <c r="C17" s="19" t="s">
        <v>1</v>
      </c>
      <c r="D17" s="20">
        <v>1000000</v>
      </c>
      <c r="E17" s="45" t="s">
        <v>42</v>
      </c>
      <c r="F17" s="21" t="s">
        <v>21</v>
      </c>
      <c r="G17" s="30"/>
      <c r="H17" s="30"/>
      <c r="I17" s="30"/>
      <c r="J17" s="30"/>
      <c r="K17" s="32"/>
      <c r="L17" s="33"/>
      <c r="M17" s="34"/>
      <c r="N17" s="34"/>
      <c r="O17" s="32"/>
      <c r="P17" s="31"/>
      <c r="Q17" s="32"/>
      <c r="R17" s="32"/>
      <c r="S17" s="32"/>
      <c r="T17" s="32"/>
      <c r="U17" s="32"/>
    </row>
    <row r="18" spans="1:21" s="26" customFormat="1" ht="40.5">
      <c r="A18" s="17">
        <v>6</v>
      </c>
      <c r="B18" s="18" t="s">
        <v>5</v>
      </c>
      <c r="C18" s="19" t="s">
        <v>1</v>
      </c>
      <c r="D18" s="20">
        <v>3500000</v>
      </c>
      <c r="E18" s="45" t="s">
        <v>42</v>
      </c>
      <c r="F18" s="21" t="s">
        <v>21</v>
      </c>
      <c r="G18" s="22"/>
      <c r="H18" s="23"/>
      <c r="I18" s="23"/>
      <c r="J18" s="23"/>
      <c r="K18" s="23"/>
      <c r="L18" s="23"/>
      <c r="M18" s="28"/>
      <c r="N18" s="28"/>
      <c r="O18" s="22"/>
      <c r="P18" s="25"/>
      <c r="Q18" s="22"/>
      <c r="R18" s="22"/>
      <c r="S18" s="22"/>
      <c r="T18" s="22"/>
      <c r="U18" s="22"/>
    </row>
    <row r="19" spans="1:21" s="26" customFormat="1" ht="27" customHeight="1">
      <c r="A19" s="17">
        <v>7</v>
      </c>
      <c r="B19" s="18" t="s">
        <v>39</v>
      </c>
      <c r="C19" s="19" t="s">
        <v>1</v>
      </c>
      <c r="D19" s="20">
        <v>2500000</v>
      </c>
      <c r="E19" s="45" t="s">
        <v>42</v>
      </c>
      <c r="F19" s="21" t="s">
        <v>21</v>
      </c>
      <c r="G19" s="22"/>
      <c r="H19" s="23"/>
      <c r="I19" s="23"/>
      <c r="J19" s="23"/>
      <c r="K19" s="23"/>
      <c r="L19" s="23"/>
      <c r="M19" s="24"/>
      <c r="N19" s="28"/>
      <c r="O19" s="22"/>
      <c r="P19" s="25"/>
      <c r="Q19" s="22"/>
      <c r="R19" s="22"/>
      <c r="S19" s="22"/>
      <c r="T19" s="22"/>
      <c r="U19" s="22"/>
    </row>
    <row r="20" spans="1:21" s="26" customFormat="1" ht="33" customHeight="1">
      <c r="A20" s="17">
        <v>8</v>
      </c>
      <c r="B20" s="18" t="s">
        <v>35</v>
      </c>
      <c r="C20" s="19" t="s">
        <v>1</v>
      </c>
      <c r="D20" s="20">
        <v>1700000</v>
      </c>
      <c r="E20" s="45" t="s">
        <v>42</v>
      </c>
      <c r="F20" s="21" t="s">
        <v>21</v>
      </c>
      <c r="G20" s="22"/>
      <c r="H20" s="23"/>
      <c r="I20" s="23"/>
      <c r="J20" s="23"/>
      <c r="K20" s="22"/>
      <c r="L20" s="22"/>
      <c r="M20" s="28"/>
      <c r="N20" s="28"/>
      <c r="O20" s="22"/>
      <c r="P20" s="25"/>
      <c r="Q20" s="22"/>
      <c r="R20" s="22"/>
      <c r="S20" s="22"/>
      <c r="T20" s="22"/>
      <c r="U20" s="22"/>
    </row>
    <row r="21" spans="1:21" s="26" customFormat="1" ht="28.5" customHeight="1">
      <c r="A21" s="17">
        <v>9</v>
      </c>
      <c r="B21" s="18" t="s">
        <v>40</v>
      </c>
      <c r="C21" s="19" t="s">
        <v>1</v>
      </c>
      <c r="D21" s="20">
        <v>1800000</v>
      </c>
      <c r="E21" s="45" t="s">
        <v>42</v>
      </c>
      <c r="F21" s="21" t="s">
        <v>21</v>
      </c>
      <c r="G21" s="22"/>
      <c r="H21" s="23"/>
      <c r="I21" s="23"/>
      <c r="J21" s="23"/>
      <c r="K21" s="23"/>
      <c r="L21" s="22"/>
      <c r="M21" s="28"/>
      <c r="N21" s="28"/>
      <c r="O21" s="22"/>
      <c r="P21" s="25"/>
      <c r="Q21" s="22"/>
      <c r="R21" s="22"/>
      <c r="S21" s="22"/>
      <c r="T21" s="22"/>
      <c r="U21" s="22"/>
    </row>
    <row r="22" spans="1:21" s="26" customFormat="1" ht="27.75" customHeight="1">
      <c r="A22" s="17">
        <v>10</v>
      </c>
      <c r="B22" s="18" t="s">
        <v>36</v>
      </c>
      <c r="C22" s="19" t="s">
        <v>1</v>
      </c>
      <c r="D22" s="20">
        <v>1500000</v>
      </c>
      <c r="E22" s="45" t="s">
        <v>42</v>
      </c>
      <c r="F22" s="21" t="s">
        <v>21</v>
      </c>
      <c r="G22" s="22"/>
      <c r="H22" s="23"/>
      <c r="I22" s="23"/>
      <c r="J22" s="23"/>
      <c r="K22" s="23"/>
      <c r="L22" s="22"/>
      <c r="M22" s="28"/>
      <c r="N22" s="28"/>
      <c r="O22" s="22"/>
      <c r="P22" s="25"/>
      <c r="Q22" s="22"/>
      <c r="R22" s="22"/>
      <c r="S22" s="22"/>
      <c r="T22" s="22"/>
      <c r="U22" s="22"/>
    </row>
    <row r="23" spans="1:21" s="26" customFormat="1" ht="29.25" customHeight="1">
      <c r="A23" s="17">
        <v>11</v>
      </c>
      <c r="B23" s="18" t="s">
        <v>37</v>
      </c>
      <c r="C23" s="19" t="s">
        <v>1</v>
      </c>
      <c r="D23" s="20">
        <v>2500000</v>
      </c>
      <c r="E23" s="45" t="s">
        <v>42</v>
      </c>
      <c r="F23" s="21" t="s">
        <v>21</v>
      </c>
      <c r="G23" s="22"/>
      <c r="H23" s="23"/>
      <c r="I23" s="23"/>
      <c r="J23" s="23"/>
      <c r="K23" s="23"/>
      <c r="L23" s="23"/>
      <c r="M23" s="24"/>
      <c r="N23" s="28"/>
      <c r="O23" s="22"/>
      <c r="P23" s="25"/>
      <c r="Q23" s="22"/>
      <c r="R23" s="22"/>
      <c r="S23" s="22"/>
      <c r="T23" s="22"/>
      <c r="U23" s="22"/>
    </row>
    <row r="24" spans="17:21" s="47" customFormat="1" ht="15">
      <c r="Q24" s="96" t="s">
        <v>52</v>
      </c>
      <c r="R24" s="96"/>
      <c r="S24" s="96"/>
      <c r="T24" s="96"/>
      <c r="U24" s="96"/>
    </row>
    <row r="25" spans="17:21" s="47" customFormat="1" ht="15">
      <c r="Q25" s="48"/>
      <c r="R25" s="48"/>
      <c r="S25" s="48"/>
      <c r="T25" s="48"/>
      <c r="U25" s="48"/>
    </row>
    <row r="26" spans="1:21" s="26" customFormat="1" ht="29.25" customHeight="1">
      <c r="A26" s="17">
        <v>12</v>
      </c>
      <c r="B26" s="18" t="s">
        <v>43</v>
      </c>
      <c r="C26" s="19" t="s">
        <v>1</v>
      </c>
      <c r="D26" s="20">
        <v>1500000</v>
      </c>
      <c r="E26" s="45" t="s">
        <v>42</v>
      </c>
      <c r="F26" s="21" t="s">
        <v>21</v>
      </c>
      <c r="G26" s="22"/>
      <c r="H26" s="23"/>
      <c r="I26" s="23"/>
      <c r="J26" s="23"/>
      <c r="K26" s="23"/>
      <c r="L26" s="22"/>
      <c r="M26" s="28"/>
      <c r="N26" s="28"/>
      <c r="O26" s="22"/>
      <c r="P26" s="25"/>
      <c r="Q26" s="22"/>
      <c r="R26" s="22"/>
      <c r="S26" s="22"/>
      <c r="T26" s="22"/>
      <c r="U26" s="22"/>
    </row>
    <row r="27" spans="1:21" s="26" customFormat="1" ht="29.25" customHeight="1">
      <c r="A27" s="17">
        <v>13</v>
      </c>
      <c r="B27" s="18" t="s">
        <v>7</v>
      </c>
      <c r="C27" s="19" t="s">
        <v>1</v>
      </c>
      <c r="D27" s="20">
        <v>25500000</v>
      </c>
      <c r="E27" s="45" t="s">
        <v>25</v>
      </c>
      <c r="F27" s="21" t="s">
        <v>21</v>
      </c>
      <c r="G27" s="22"/>
      <c r="H27" s="23"/>
      <c r="I27" s="23"/>
      <c r="J27" s="23"/>
      <c r="K27" s="23"/>
      <c r="L27" s="23"/>
      <c r="M27" s="24"/>
      <c r="N27" s="24"/>
      <c r="O27" s="23"/>
      <c r="P27" s="44"/>
      <c r="Q27" s="23"/>
      <c r="R27" s="23"/>
      <c r="S27" s="23"/>
      <c r="T27" s="23"/>
      <c r="U27" s="23"/>
    </row>
    <row r="28" spans="1:21" s="26" customFormat="1" ht="29.25" customHeight="1">
      <c r="A28" s="17">
        <v>14</v>
      </c>
      <c r="B28" s="18" t="s">
        <v>8</v>
      </c>
      <c r="C28" s="19" t="s">
        <v>1</v>
      </c>
      <c r="D28" s="20">
        <v>31353100</v>
      </c>
      <c r="E28" s="45" t="s">
        <v>25</v>
      </c>
      <c r="F28" s="21" t="s">
        <v>21</v>
      </c>
      <c r="G28" s="22"/>
      <c r="H28" s="23"/>
      <c r="I28" s="23"/>
      <c r="J28" s="23"/>
      <c r="K28" s="23"/>
      <c r="L28" s="23"/>
      <c r="M28" s="24"/>
      <c r="N28" s="24"/>
      <c r="O28" s="23"/>
      <c r="P28" s="44"/>
      <c r="Q28" s="23"/>
      <c r="R28" s="23"/>
      <c r="S28" s="23"/>
      <c r="T28" s="23"/>
      <c r="U28" s="23"/>
    </row>
    <row r="29" spans="1:21" s="26" customFormat="1" ht="29.25" customHeight="1">
      <c r="A29" s="17">
        <v>15</v>
      </c>
      <c r="B29" s="18" t="s">
        <v>44</v>
      </c>
      <c r="C29" s="19" t="s">
        <v>1</v>
      </c>
      <c r="D29" s="20">
        <v>43146900</v>
      </c>
      <c r="E29" s="45" t="s">
        <v>25</v>
      </c>
      <c r="F29" s="21" t="s">
        <v>21</v>
      </c>
      <c r="G29" s="22"/>
      <c r="H29" s="23"/>
      <c r="I29" s="23"/>
      <c r="J29" s="23"/>
      <c r="K29" s="23"/>
      <c r="L29" s="23"/>
      <c r="M29" s="24"/>
      <c r="N29" s="24"/>
      <c r="O29" s="23"/>
      <c r="P29" s="44"/>
      <c r="Q29" s="23"/>
      <c r="R29" s="23"/>
      <c r="S29" s="23"/>
      <c r="T29" s="23"/>
      <c r="U29" s="23"/>
    </row>
    <row r="30" spans="1:21" s="26" customFormat="1" ht="54.75" customHeight="1">
      <c r="A30" s="17">
        <v>16</v>
      </c>
      <c r="B30" s="18" t="s">
        <v>46</v>
      </c>
      <c r="C30" s="19" t="s">
        <v>1</v>
      </c>
      <c r="D30" s="20">
        <v>3000000</v>
      </c>
      <c r="E30" s="45" t="s">
        <v>45</v>
      </c>
      <c r="F30" s="21" t="s">
        <v>21</v>
      </c>
      <c r="G30" s="23"/>
      <c r="H30" s="23"/>
      <c r="I30" s="23"/>
      <c r="J30" s="23"/>
      <c r="K30" s="23"/>
      <c r="L30" s="22"/>
      <c r="M30" s="28"/>
      <c r="N30" s="28"/>
      <c r="O30" s="22"/>
      <c r="P30" s="25"/>
      <c r="Q30" s="22"/>
      <c r="R30" s="22"/>
      <c r="S30" s="22"/>
      <c r="T30" s="22"/>
      <c r="U30" s="22"/>
    </row>
    <row r="31" spans="1:21" s="26" customFormat="1" ht="54.75" customHeight="1">
      <c r="A31" s="17">
        <v>17</v>
      </c>
      <c r="B31" s="18" t="s">
        <v>47</v>
      </c>
      <c r="C31" s="19" t="s">
        <v>1</v>
      </c>
      <c r="D31" s="20">
        <v>3000000</v>
      </c>
      <c r="E31" s="45" t="s">
        <v>45</v>
      </c>
      <c r="F31" s="21" t="s">
        <v>21</v>
      </c>
      <c r="G31" s="23"/>
      <c r="H31" s="23"/>
      <c r="I31" s="23"/>
      <c r="J31" s="23"/>
      <c r="K31" s="23"/>
      <c r="L31" s="22"/>
      <c r="M31" s="28"/>
      <c r="N31" s="28"/>
      <c r="O31" s="22"/>
      <c r="P31" s="25"/>
      <c r="Q31" s="22"/>
      <c r="R31" s="22"/>
      <c r="S31" s="22"/>
      <c r="T31" s="22"/>
      <c r="U31" s="22"/>
    </row>
    <row r="32" spans="1:21" s="26" customFormat="1" ht="54.75" customHeight="1">
      <c r="A32" s="17">
        <v>18</v>
      </c>
      <c r="B32" s="18" t="s">
        <v>34</v>
      </c>
      <c r="C32" s="19" t="s">
        <v>1</v>
      </c>
      <c r="D32" s="20">
        <v>2000000</v>
      </c>
      <c r="E32" s="45" t="s">
        <v>45</v>
      </c>
      <c r="F32" s="21" t="s">
        <v>21</v>
      </c>
      <c r="G32" s="23"/>
      <c r="H32" s="23"/>
      <c r="I32" s="23"/>
      <c r="J32" s="23"/>
      <c r="K32" s="23"/>
      <c r="L32" s="22"/>
      <c r="M32" s="28"/>
      <c r="N32" s="28"/>
      <c r="O32" s="22"/>
      <c r="P32" s="25"/>
      <c r="Q32" s="22"/>
      <c r="R32" s="22"/>
      <c r="S32" s="22"/>
      <c r="T32" s="22"/>
      <c r="U32" s="22"/>
    </row>
    <row r="33" spans="1:21" s="26" customFormat="1" ht="54.75" customHeight="1">
      <c r="A33" s="17">
        <v>19</v>
      </c>
      <c r="B33" s="18" t="s">
        <v>48</v>
      </c>
      <c r="C33" s="19" t="s">
        <v>1</v>
      </c>
      <c r="D33" s="20">
        <v>3533165</v>
      </c>
      <c r="E33" s="45" t="s">
        <v>45</v>
      </c>
      <c r="F33" s="21" t="s">
        <v>21</v>
      </c>
      <c r="G33" s="22"/>
      <c r="H33" s="23"/>
      <c r="I33" s="23"/>
      <c r="J33" s="23"/>
      <c r="K33" s="23"/>
      <c r="L33" s="23"/>
      <c r="M33" s="28"/>
      <c r="N33" s="28"/>
      <c r="O33" s="22"/>
      <c r="P33" s="25"/>
      <c r="Q33" s="22"/>
      <c r="R33" s="22"/>
      <c r="S33" s="22"/>
      <c r="T33" s="22"/>
      <c r="U33" s="22"/>
    </row>
    <row r="34" spans="1:21" s="26" customFormat="1" ht="33.75" customHeight="1">
      <c r="A34" s="17">
        <v>20</v>
      </c>
      <c r="B34" s="18" t="s">
        <v>49</v>
      </c>
      <c r="C34" s="19" t="s">
        <v>1</v>
      </c>
      <c r="D34" s="20">
        <v>287616</v>
      </c>
      <c r="E34" s="45" t="s">
        <v>50</v>
      </c>
      <c r="F34" s="21" t="s">
        <v>21</v>
      </c>
      <c r="G34" s="23"/>
      <c r="H34" s="23"/>
      <c r="I34" s="22"/>
      <c r="J34" s="22"/>
      <c r="K34" s="22"/>
      <c r="L34" s="22"/>
      <c r="M34" s="28"/>
      <c r="N34" s="28"/>
      <c r="O34" s="22"/>
      <c r="P34" s="25"/>
      <c r="Q34" s="22"/>
      <c r="R34" s="22"/>
      <c r="S34" s="22"/>
      <c r="T34" s="22"/>
      <c r="U34" s="22"/>
    </row>
    <row r="35" spans="1:21" s="26" customFormat="1" ht="33.75" customHeight="1">
      <c r="A35" s="17">
        <v>21</v>
      </c>
      <c r="B35" s="18" t="s">
        <v>38</v>
      </c>
      <c r="C35" s="19" t="s">
        <v>1</v>
      </c>
      <c r="D35" s="20">
        <v>500000</v>
      </c>
      <c r="E35" s="45" t="s">
        <v>24</v>
      </c>
      <c r="F35" s="21" t="s">
        <v>21</v>
      </c>
      <c r="G35" s="23"/>
      <c r="H35" s="22"/>
      <c r="I35" s="22"/>
      <c r="J35" s="22"/>
      <c r="K35" s="22"/>
      <c r="L35" s="22"/>
      <c r="M35" s="28"/>
      <c r="N35" s="28"/>
      <c r="O35" s="22"/>
      <c r="P35" s="25"/>
      <c r="Q35" s="22"/>
      <c r="R35" s="22"/>
      <c r="S35" s="22"/>
      <c r="T35" s="22"/>
      <c r="U35" s="22"/>
    </row>
    <row r="36" spans="1:6" s="3" customFormat="1" ht="15.75" thickBot="1">
      <c r="A36" s="8"/>
      <c r="B36" s="6"/>
      <c r="D36" s="35"/>
      <c r="E36" s="7"/>
      <c r="F36" s="7"/>
    </row>
    <row r="37" spans="1:6" s="3" customFormat="1" ht="15.75" thickTop="1">
      <c r="A37" s="36" t="s">
        <v>26</v>
      </c>
      <c r="B37" s="6"/>
      <c r="D37" s="4">
        <f>SUM(D13:D36)</f>
        <v>132970781</v>
      </c>
      <c r="E37" s="7"/>
      <c r="F37" s="7"/>
    </row>
    <row r="38" spans="1:6" s="3" customFormat="1" ht="15">
      <c r="A38" s="8"/>
      <c r="B38" s="6"/>
      <c r="D38" s="4"/>
      <c r="E38" s="7"/>
      <c r="F38" s="7"/>
    </row>
    <row r="39" spans="1:6" s="3" customFormat="1" ht="15">
      <c r="A39" s="8"/>
      <c r="B39" s="37" t="s">
        <v>27</v>
      </c>
      <c r="D39" s="4"/>
      <c r="E39" s="7"/>
      <c r="F39" s="7"/>
    </row>
    <row r="40" spans="1:6" s="3" customFormat="1" ht="15">
      <c r="A40" s="8"/>
      <c r="B40" s="6"/>
      <c r="D40" s="4"/>
      <c r="E40" s="7"/>
      <c r="F40" s="7"/>
    </row>
    <row r="41" spans="1:7" s="3" customFormat="1" ht="15">
      <c r="A41" s="8"/>
      <c r="B41" s="6" t="s">
        <v>28</v>
      </c>
      <c r="D41" s="4"/>
      <c r="E41" s="7"/>
      <c r="F41" s="7"/>
      <c r="G41" s="9" t="s">
        <v>29</v>
      </c>
    </row>
    <row r="42" spans="1:7" s="3" customFormat="1" ht="15">
      <c r="A42" s="8"/>
      <c r="B42" s="6"/>
      <c r="D42" s="4"/>
      <c r="E42" s="7"/>
      <c r="F42" s="7"/>
      <c r="G42" s="9"/>
    </row>
    <row r="43" spans="1:16" s="3" customFormat="1" ht="15">
      <c r="A43" s="8"/>
      <c r="B43" s="38" t="s">
        <v>30</v>
      </c>
      <c r="D43" s="4"/>
      <c r="E43" s="7"/>
      <c r="F43" s="7"/>
      <c r="J43" s="88" t="s">
        <v>31</v>
      </c>
      <c r="K43" s="88"/>
      <c r="L43" s="88"/>
      <c r="M43" s="88"/>
      <c r="N43" s="88"/>
      <c r="O43" s="88"/>
      <c r="P43" s="88"/>
    </row>
    <row r="44" spans="1:16" s="3" customFormat="1" ht="15">
      <c r="A44" s="8"/>
      <c r="B44" s="5" t="s">
        <v>32</v>
      </c>
      <c r="D44" s="4"/>
      <c r="E44" s="7"/>
      <c r="F44" s="7"/>
      <c r="J44" s="89" t="s">
        <v>33</v>
      </c>
      <c r="K44" s="89"/>
      <c r="L44" s="89"/>
      <c r="M44" s="89"/>
      <c r="N44" s="89"/>
      <c r="O44" s="89"/>
      <c r="P44" s="89"/>
    </row>
    <row r="45" spans="1:7" s="3" customFormat="1" ht="15">
      <c r="A45" s="8"/>
      <c r="B45" s="6"/>
      <c r="D45" s="4"/>
      <c r="E45" s="7"/>
      <c r="F45" s="7"/>
      <c r="G45" s="39"/>
    </row>
    <row r="46" spans="1:7" s="3" customFormat="1" ht="15">
      <c r="A46" s="8"/>
      <c r="B46" s="6"/>
      <c r="D46" s="4"/>
      <c r="E46" s="7"/>
      <c r="F46" s="7"/>
      <c r="G46" s="39"/>
    </row>
    <row r="47" spans="1:6" s="3" customFormat="1" ht="15">
      <c r="A47" s="8"/>
      <c r="B47" s="6"/>
      <c r="D47" s="4"/>
      <c r="E47" s="7"/>
      <c r="F47" s="7"/>
    </row>
    <row r="48" spans="1:6" s="3" customFormat="1" ht="15">
      <c r="A48" s="8"/>
      <c r="B48" s="6"/>
      <c r="D48" s="4"/>
      <c r="E48" s="7"/>
      <c r="F48" s="7"/>
    </row>
    <row r="49" spans="1:6" s="3" customFormat="1" ht="15">
      <c r="A49" s="8"/>
      <c r="B49" s="6"/>
      <c r="D49" s="4"/>
      <c r="E49" s="7"/>
      <c r="F49" s="7"/>
    </row>
    <row r="50" spans="1:6" s="3" customFormat="1" ht="15">
      <c r="A50" s="8"/>
      <c r="B50" s="6"/>
      <c r="D50" s="4"/>
      <c r="E50" s="7"/>
      <c r="F50" s="7"/>
    </row>
    <row r="51" spans="1:2" ht="17.25">
      <c r="A51" s="2"/>
      <c r="B51" s="1"/>
    </row>
    <row r="52" spans="1:2" ht="17.25">
      <c r="A52" s="2"/>
      <c r="B52" s="1"/>
    </row>
    <row r="53" spans="1:2" ht="17.25">
      <c r="A53" s="2"/>
      <c r="B53" s="1"/>
    </row>
    <row r="54" spans="1:2" ht="17.25">
      <c r="A54" s="2"/>
      <c r="B54" s="1"/>
    </row>
    <row r="55" spans="1:2" ht="17.25">
      <c r="A55" s="2"/>
      <c r="B55" s="1"/>
    </row>
    <row r="56" spans="1:2" ht="17.25">
      <c r="A56" s="2"/>
      <c r="B56" s="1"/>
    </row>
    <row r="57" spans="1:2" ht="17.25">
      <c r="A57" s="2"/>
      <c r="B57" s="1"/>
    </row>
  </sheetData>
  <mergeCells count="16">
    <mergeCell ref="J43:P43"/>
    <mergeCell ref="J44:P44"/>
    <mergeCell ref="F11:F12"/>
    <mergeCell ref="A11:A12"/>
    <mergeCell ref="B11:B12"/>
    <mergeCell ref="C11:C12"/>
    <mergeCell ref="D11:D12"/>
    <mergeCell ref="E11:E12"/>
    <mergeCell ref="G11:U11"/>
    <mergeCell ref="Q1:U1"/>
    <mergeCell ref="Q24:U24"/>
    <mergeCell ref="A2:R2"/>
    <mergeCell ref="A3:R3"/>
    <mergeCell ref="A4:R4"/>
    <mergeCell ref="A6:R6"/>
    <mergeCell ref="A7:R7"/>
  </mergeCells>
  <printOptions/>
  <pageMargins left="0.03937007874015748" right="0.03937007874015748" top="0.2362204724409449" bottom="0.07874015748031496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="90" zoomScaleNormal="90" zoomScaleSheetLayoutView="100" workbookViewId="0" topLeftCell="A1">
      <selection activeCell="T12" sqref="T12"/>
    </sheetView>
  </sheetViews>
  <sheetFormatPr defaultColWidth="9.140625" defaultRowHeight="15"/>
  <cols>
    <col min="1" max="1" width="5.421875" style="443" customWidth="1"/>
    <col min="2" max="2" width="10.140625" style="0" customWidth="1"/>
    <col min="3" max="3" width="13.421875" style="0" customWidth="1"/>
    <col min="4" max="4" width="4.8515625" style="0" customWidth="1"/>
    <col min="5" max="5" width="6.7109375" style="0" customWidth="1"/>
    <col min="6" max="6" width="9.7109375" style="358" customWidth="1"/>
    <col min="7" max="7" width="11.7109375" style="359" customWidth="1"/>
    <col min="8" max="8" width="12.8515625" style="0" customWidth="1"/>
    <col min="9" max="9" width="4.28125" style="0" customWidth="1"/>
    <col min="10" max="11" width="3.7109375" style="0" customWidth="1"/>
    <col min="12" max="12" width="4.00390625" style="0" customWidth="1"/>
    <col min="13" max="14" width="3.7109375" style="0" customWidth="1"/>
    <col min="15" max="15" width="6.7109375" style="0" customWidth="1"/>
    <col min="16" max="17" width="3.7109375" style="0" customWidth="1"/>
    <col min="18" max="18" width="4.8515625" style="0" customWidth="1"/>
    <col min="19" max="20" width="3.7109375" style="0" customWidth="1"/>
    <col min="21" max="21" width="8.8515625" style="615" customWidth="1"/>
    <col min="22" max="22" width="12.57421875" style="0" customWidth="1"/>
    <col min="23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29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590"/>
    </row>
    <row r="5" spans="1:34" ht="16.5" customHeight="1">
      <c r="A5" s="333" t="s">
        <v>486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29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591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430" t="s">
        <v>253</v>
      </c>
      <c r="B7" s="346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590"/>
    </row>
    <row r="8" spans="1:21" ht="14.25" customHeight="1">
      <c r="A8" s="431" t="s">
        <v>488</v>
      </c>
      <c r="B8" s="346"/>
      <c r="C8" s="342" t="s">
        <v>489</v>
      </c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590"/>
    </row>
    <row r="9" spans="1:21" ht="15" customHeight="1">
      <c r="A9" s="430" t="s">
        <v>256</v>
      </c>
      <c r="B9" s="346"/>
      <c r="C9" s="346"/>
      <c r="D9" s="341"/>
      <c r="E9" s="592"/>
      <c r="F9" s="340" t="s">
        <v>636</v>
      </c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590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354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362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595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32"/>
      <c r="B12" s="405" t="s">
        <v>637</v>
      </c>
      <c r="C12" s="405"/>
      <c r="D12" s="596">
        <v>100000</v>
      </c>
      <c r="E12" s="596"/>
      <c r="F12" s="673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599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26.25" customHeight="1">
      <c r="A13" s="600"/>
      <c r="B13" s="674" t="s">
        <v>638</v>
      </c>
      <c r="C13" s="675"/>
      <c r="D13" s="355"/>
      <c r="E13" s="355"/>
      <c r="F13" s="369" t="s">
        <v>639</v>
      </c>
      <c r="G13" s="597">
        <v>100000</v>
      </c>
      <c r="H13" s="369" t="s">
        <v>263</v>
      </c>
      <c r="I13" s="601"/>
      <c r="J13" s="601"/>
      <c r="K13" s="601"/>
      <c r="L13" s="601"/>
      <c r="M13" s="601"/>
      <c r="N13" s="601"/>
      <c r="O13" s="601"/>
      <c r="P13" s="601"/>
      <c r="Q13" s="601"/>
      <c r="R13" s="601">
        <v>1</v>
      </c>
      <c r="S13" s="371"/>
      <c r="T13" s="371"/>
      <c r="U13" s="599">
        <f aca="true" t="shared" si="0" ref="U13">SUM(I13:T13)</f>
        <v>1</v>
      </c>
      <c r="V13" s="602">
        <f aca="true" t="shared" si="1" ref="V13">U13*G13</f>
        <v>100000</v>
      </c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600"/>
      <c r="B14" s="377"/>
      <c r="C14" s="377"/>
      <c r="D14" s="355"/>
      <c r="E14" s="355"/>
      <c r="F14" s="369"/>
      <c r="G14" s="597"/>
      <c r="H14" s="369"/>
      <c r="I14" s="601"/>
      <c r="J14" s="601"/>
      <c r="K14" s="603"/>
      <c r="L14" s="601"/>
      <c r="M14" s="601"/>
      <c r="N14" s="601"/>
      <c r="O14" s="601"/>
      <c r="P14" s="601"/>
      <c r="Q14" s="601"/>
      <c r="R14" s="601"/>
      <c r="S14" s="371"/>
      <c r="T14" s="371"/>
      <c r="U14" s="599"/>
      <c r="V14" s="602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ht="17.1" customHeight="1">
      <c r="A15" s="433"/>
      <c r="B15" s="377"/>
      <c r="C15" s="377"/>
      <c r="D15" s="355"/>
      <c r="E15" s="355"/>
      <c r="F15" s="369"/>
      <c r="G15" s="597"/>
      <c r="H15" s="369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371"/>
      <c r="T15" s="371"/>
      <c r="U15" s="599"/>
      <c r="V15" s="602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433"/>
      <c r="B16" s="435"/>
      <c r="C16" s="435"/>
      <c r="D16" s="355"/>
      <c r="E16" s="355"/>
      <c r="F16" s="369"/>
      <c r="G16" s="597"/>
      <c r="H16" s="369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371"/>
      <c r="T16" s="371"/>
      <c r="U16" s="599"/>
      <c r="V16" s="602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6.35" customHeight="1">
      <c r="A17" s="600"/>
      <c r="B17" s="421"/>
      <c r="C17" s="422"/>
      <c r="D17" s="355"/>
      <c r="E17" s="355"/>
      <c r="F17" s="369"/>
      <c r="G17" s="597"/>
      <c r="H17" s="369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371"/>
      <c r="T17" s="371"/>
      <c r="U17" s="599"/>
      <c r="V17" s="602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6.35" customHeight="1">
      <c r="A18" s="600"/>
      <c r="B18" s="381"/>
      <c r="C18" s="381"/>
      <c r="D18" s="355"/>
      <c r="E18" s="355"/>
      <c r="F18" s="369"/>
      <c r="G18" s="597"/>
      <c r="H18" s="369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371"/>
      <c r="T18" s="371"/>
      <c r="U18" s="599"/>
      <c r="V18" s="602"/>
      <c r="W18" s="378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6.35" customHeight="1">
      <c r="A19" s="600"/>
      <c r="B19" s="377"/>
      <c r="C19" s="377"/>
      <c r="D19" s="355"/>
      <c r="E19" s="355"/>
      <c r="F19" s="369"/>
      <c r="G19" s="597"/>
      <c r="H19" s="369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371"/>
      <c r="T19" s="371"/>
      <c r="U19" s="599"/>
      <c r="V19" s="602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6.35" customHeight="1">
      <c r="A20" s="433"/>
      <c r="B20" s="377"/>
      <c r="C20" s="377"/>
      <c r="D20" s="355"/>
      <c r="E20" s="355"/>
      <c r="F20" s="369"/>
      <c r="G20" s="597"/>
      <c r="H20" s="369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599"/>
      <c r="V20" s="602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6.35" customHeight="1">
      <c r="A21" s="433"/>
      <c r="B21" s="435"/>
      <c r="C21" s="435"/>
      <c r="D21" s="355"/>
      <c r="E21" s="355"/>
      <c r="F21" s="369"/>
      <c r="G21" s="597"/>
      <c r="H21" s="369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599"/>
      <c r="V21" s="602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6.35" customHeight="1" thickBot="1">
      <c r="A22" s="433"/>
      <c r="B22" s="381"/>
      <c r="C22" s="381"/>
      <c r="D22" s="355"/>
      <c r="E22" s="355"/>
      <c r="F22" s="369"/>
      <c r="G22" s="597"/>
      <c r="H22" s="369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599"/>
      <c r="V22" s="602"/>
      <c r="W22" s="375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</row>
    <row r="23" spans="1:34" ht="17.25" customHeight="1" thickTop="1">
      <c r="A23" s="440" t="s">
        <v>333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2"/>
      <c r="V23" s="613">
        <f>SUM(V12:V22)</f>
        <v>100000</v>
      </c>
      <c r="W23" s="386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</row>
    <row r="24" spans="1:34" ht="23.25" customHeight="1">
      <c r="A24" s="389" t="s">
        <v>334</v>
      </c>
      <c r="B24" s="389" t="s">
        <v>335</v>
      </c>
      <c r="C24" s="390"/>
      <c r="D24" s="390"/>
      <c r="E24" s="390"/>
      <c r="F24" s="391"/>
      <c r="G24" s="390"/>
      <c r="H24" s="390"/>
      <c r="I24" s="390"/>
      <c r="J24" s="390"/>
      <c r="K24" s="390"/>
      <c r="L24" s="392"/>
      <c r="M24" s="392"/>
      <c r="N24" s="392"/>
      <c r="O24" s="392"/>
      <c r="P24" s="392"/>
      <c r="Q24" s="392"/>
      <c r="R24" s="392"/>
      <c r="S24" s="392"/>
      <c r="T24" s="392"/>
      <c r="U24" s="614"/>
      <c r="V24" s="393"/>
      <c r="W24" s="39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" customHeight="1">
      <c r="A25" s="397"/>
      <c r="B25" s="392"/>
      <c r="C25" s="392"/>
      <c r="D25" s="392"/>
      <c r="E25" s="392"/>
      <c r="F25" s="391"/>
      <c r="G25" s="390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614"/>
      <c r="V25" s="393"/>
      <c r="W25" s="39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">
      <c r="A26" s="397"/>
      <c r="B26" s="392"/>
      <c r="C26" s="392" t="s">
        <v>336</v>
      </c>
      <c r="D26" s="392"/>
      <c r="E26" s="392"/>
      <c r="F26" s="391"/>
      <c r="G26" s="390"/>
      <c r="H26" s="392"/>
      <c r="I26" s="394" t="s">
        <v>337</v>
      </c>
      <c r="J26" s="394"/>
      <c r="K26" s="394"/>
      <c r="L26" s="392"/>
      <c r="M26" s="394"/>
      <c r="N26" s="394"/>
      <c r="O26" s="394"/>
      <c r="P26" s="392"/>
      <c r="Q26" s="392"/>
      <c r="R26" s="392"/>
      <c r="S26" s="392"/>
      <c r="T26" s="392"/>
      <c r="U26" s="614"/>
      <c r="V26" s="393"/>
      <c r="W26" s="39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>
      <c r="A27" s="397"/>
      <c r="B27" s="392"/>
      <c r="C27" s="392"/>
      <c r="D27" s="392"/>
      <c r="E27" s="392"/>
      <c r="F27" s="391"/>
      <c r="G27" s="390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614"/>
      <c r="V27" s="393"/>
      <c r="W27" s="39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>
      <c r="A28" s="397"/>
      <c r="B28" s="395"/>
      <c r="C28" s="396" t="s">
        <v>505</v>
      </c>
      <c r="D28" s="396"/>
      <c r="E28" s="396"/>
      <c r="F28" s="396"/>
      <c r="G28" s="396"/>
      <c r="H28" s="396"/>
      <c r="I28" s="396"/>
      <c r="J28" s="396"/>
      <c r="K28" s="396"/>
      <c r="L28" s="396" t="s">
        <v>31</v>
      </c>
      <c r="M28" s="396"/>
      <c r="N28" s="396"/>
      <c r="O28" s="396"/>
      <c r="P28" s="396"/>
      <c r="Q28" s="396"/>
      <c r="R28" s="396"/>
      <c r="S28" s="396"/>
      <c r="T28" s="396"/>
      <c r="U28" s="396"/>
      <c r="V28" s="393"/>
      <c r="W28" s="39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>
      <c r="A29" s="397"/>
      <c r="B29" s="397"/>
      <c r="C29" s="394" t="s">
        <v>506</v>
      </c>
      <c r="D29" s="394"/>
      <c r="E29" s="394"/>
      <c r="F29" s="394"/>
      <c r="G29" s="394"/>
      <c r="H29" s="394"/>
      <c r="I29" s="394"/>
      <c r="J29" s="394"/>
      <c r="K29" s="394"/>
      <c r="L29" s="394" t="s">
        <v>33</v>
      </c>
      <c r="M29" s="394"/>
      <c r="N29" s="394"/>
      <c r="O29" s="394"/>
      <c r="P29" s="394"/>
      <c r="Q29" s="394"/>
      <c r="R29" s="394"/>
      <c r="S29" s="394"/>
      <c r="T29" s="394"/>
      <c r="U29" s="394"/>
      <c r="V29" s="393"/>
      <c r="W29" s="39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23" ht="15">
      <c r="A30" s="397"/>
      <c r="B30" s="392"/>
      <c r="C30" s="392"/>
      <c r="D30" s="392"/>
      <c r="E30" s="392"/>
      <c r="F30" s="391"/>
      <c r="G30" s="390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614"/>
      <c r="V30" s="393"/>
      <c r="W30" s="393"/>
    </row>
  </sheetData>
  <mergeCells count="44">
    <mergeCell ref="C29:G29"/>
    <mergeCell ref="H29:K29"/>
    <mergeCell ref="L29:U29"/>
    <mergeCell ref="A23:U23"/>
    <mergeCell ref="I26:K26"/>
    <mergeCell ref="M26:O26"/>
    <mergeCell ref="C28:G28"/>
    <mergeCell ref="H28:K28"/>
    <mergeCell ref="L28:U28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rowBreaks count="2" manualBreakCount="2">
    <brk id="30" max="16383" man="1"/>
    <brk id="35" max="16383" man="1"/>
  </rowBreaks>
  <colBreaks count="1" manualBreakCount="1">
    <brk id="22" max="163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 topLeftCell="A1">
      <selection activeCell="T12" sqref="T12"/>
    </sheetView>
  </sheetViews>
  <sheetFormatPr defaultColWidth="9.140625" defaultRowHeight="15"/>
  <cols>
    <col min="2" max="2" width="6.7109375" style="0" customWidth="1"/>
    <col min="4" max="4" width="0.2890625" style="0" customWidth="1"/>
    <col min="6" max="6" width="8.00390625" style="0" customWidth="1"/>
    <col min="7" max="7" width="15.00390625" style="0" customWidth="1"/>
    <col min="8" max="8" width="13.28125" style="0" customWidth="1"/>
    <col min="9" max="9" width="15.28125" style="0" customWidth="1"/>
    <col min="10" max="10" width="13.28125" style="0" customWidth="1"/>
    <col min="11" max="11" width="15.140625" style="0" customWidth="1"/>
    <col min="12" max="12" width="13.28125" style="0" customWidth="1"/>
    <col min="13" max="13" width="16.57421875" style="0" customWidth="1"/>
    <col min="14" max="14" width="19.421875" style="0" customWidth="1"/>
  </cols>
  <sheetData>
    <row r="1" spans="1:14" ht="19.5">
      <c r="A1" s="676" t="s">
        <v>640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8.75">
      <c r="A2" s="677" t="s">
        <v>641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4" ht="18.75">
      <c r="A3" s="677" t="s">
        <v>642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ht="18.75">
      <c r="A4" s="678" t="s">
        <v>643</v>
      </c>
      <c r="C4" s="679" t="s">
        <v>644</v>
      </c>
      <c r="D4" s="680"/>
      <c r="E4" s="680"/>
      <c r="F4" s="680"/>
      <c r="G4" s="680"/>
      <c r="H4" s="680"/>
      <c r="I4" s="409"/>
      <c r="J4" s="681"/>
      <c r="K4" s="409"/>
      <c r="L4" s="681"/>
      <c r="M4" s="409"/>
      <c r="N4" s="681"/>
    </row>
    <row r="5" spans="1:14" ht="15.75" customHeight="1">
      <c r="A5" s="682" t="s">
        <v>645</v>
      </c>
      <c r="B5" s="682"/>
      <c r="C5" s="682"/>
      <c r="D5" s="683"/>
      <c r="E5" s="684" t="s">
        <v>646</v>
      </c>
      <c r="F5" s="684"/>
      <c r="G5" s="684"/>
      <c r="H5" s="684"/>
      <c r="I5" s="685"/>
      <c r="J5" s="686" t="s">
        <v>647</v>
      </c>
      <c r="L5" s="686"/>
      <c r="M5" s="687">
        <v>2000000</v>
      </c>
      <c r="N5" s="687"/>
    </row>
    <row r="6" spans="1:14" ht="34.5" customHeight="1" thickBot="1">
      <c r="A6" s="688"/>
      <c r="B6" s="688"/>
      <c r="C6" s="688"/>
      <c r="E6" s="689"/>
      <c r="F6" s="689"/>
      <c r="G6" s="689"/>
      <c r="H6" s="689"/>
      <c r="I6" s="409"/>
      <c r="J6" s="681"/>
      <c r="K6" s="409"/>
      <c r="L6" s="681"/>
      <c r="M6" s="409"/>
      <c r="N6" s="681"/>
    </row>
    <row r="7" spans="1:14" ht="16.5" thickBot="1">
      <c r="A7" s="690" t="s">
        <v>648</v>
      </c>
      <c r="B7" s="691"/>
      <c r="C7" s="691"/>
      <c r="D7" s="692"/>
      <c r="E7" s="690" t="s">
        <v>649</v>
      </c>
      <c r="F7" s="692"/>
      <c r="G7" s="693" t="s">
        <v>650</v>
      </c>
      <c r="H7" s="693"/>
      <c r="I7" s="693"/>
      <c r="J7" s="693"/>
      <c r="K7" s="693"/>
      <c r="L7" s="693"/>
      <c r="M7" s="693"/>
      <c r="N7" s="694"/>
    </row>
    <row r="8" spans="1:14" ht="15">
      <c r="A8" s="695"/>
      <c r="B8" s="684"/>
      <c r="C8" s="684"/>
      <c r="D8" s="696"/>
      <c r="E8" s="695"/>
      <c r="F8" s="696"/>
      <c r="G8" s="697" t="s">
        <v>651</v>
      </c>
      <c r="H8" s="698"/>
      <c r="I8" s="697" t="s">
        <v>652</v>
      </c>
      <c r="J8" s="698"/>
      <c r="K8" s="699" t="s">
        <v>653</v>
      </c>
      <c r="L8" s="698"/>
      <c r="M8" s="699" t="s">
        <v>654</v>
      </c>
      <c r="N8" s="698"/>
    </row>
    <row r="9" spans="1:14" ht="15.75" thickBot="1">
      <c r="A9" s="695"/>
      <c r="B9" s="684"/>
      <c r="C9" s="684"/>
      <c r="D9" s="696"/>
      <c r="E9" s="695"/>
      <c r="F9" s="696"/>
      <c r="G9" s="418" t="s">
        <v>655</v>
      </c>
      <c r="H9" s="700" t="s">
        <v>656</v>
      </c>
      <c r="I9" s="418" t="s">
        <v>655</v>
      </c>
      <c r="J9" s="700" t="s">
        <v>656</v>
      </c>
      <c r="K9" s="701" t="s">
        <v>655</v>
      </c>
      <c r="L9" s="700" t="s">
        <v>656</v>
      </c>
      <c r="M9" s="701" t="s">
        <v>655</v>
      </c>
      <c r="N9" s="702" t="s">
        <v>656</v>
      </c>
    </row>
    <row r="10" spans="1:14" ht="72.75" customHeight="1" thickBot="1">
      <c r="A10" s="703" t="s">
        <v>657</v>
      </c>
      <c r="B10" s="704"/>
      <c r="C10" s="704"/>
      <c r="D10" s="705"/>
      <c r="E10" s="706"/>
      <c r="F10" s="707"/>
      <c r="G10" s="708"/>
      <c r="H10" s="709"/>
      <c r="I10" s="708" t="s">
        <v>658</v>
      </c>
      <c r="J10" s="709">
        <v>736000</v>
      </c>
      <c r="K10" s="708"/>
      <c r="L10" s="709"/>
      <c r="M10" s="708" t="s">
        <v>658</v>
      </c>
      <c r="N10" s="709">
        <v>1264000</v>
      </c>
    </row>
    <row r="11" spans="1:14" ht="15.75" thickBot="1">
      <c r="A11" s="710" t="s">
        <v>156</v>
      </c>
      <c r="B11" s="711"/>
      <c r="C11" s="711"/>
      <c r="D11" s="712"/>
      <c r="E11" s="711"/>
      <c r="F11" s="712"/>
      <c r="G11" s="713">
        <f aca="true" t="shared" si="0" ref="G11:N11">SUM(G10:G10)</f>
        <v>0</v>
      </c>
      <c r="H11" s="713">
        <f t="shared" si="0"/>
        <v>0</v>
      </c>
      <c r="I11" s="713">
        <f t="shared" si="0"/>
        <v>0</v>
      </c>
      <c r="J11" s="713">
        <f t="shared" si="0"/>
        <v>736000</v>
      </c>
      <c r="K11" s="713">
        <f t="shared" si="0"/>
        <v>0</v>
      </c>
      <c r="L11" s="713">
        <f t="shared" si="0"/>
        <v>0</v>
      </c>
      <c r="M11" s="713">
        <f t="shared" si="0"/>
        <v>0</v>
      </c>
      <c r="N11" s="713">
        <f t="shared" si="0"/>
        <v>1264000</v>
      </c>
    </row>
    <row r="12" spans="1:14" ht="15">
      <c r="A12" s="714" t="s">
        <v>659</v>
      </c>
      <c r="B12" s="715"/>
      <c r="C12" s="715"/>
      <c r="D12" s="715"/>
      <c r="E12" s="715"/>
      <c r="F12" s="716"/>
      <c r="G12" s="717" t="s">
        <v>660</v>
      </c>
      <c r="H12" s="718"/>
      <c r="I12" s="719"/>
      <c r="J12" s="720"/>
      <c r="K12" s="717" t="s">
        <v>661</v>
      </c>
      <c r="L12" s="718"/>
      <c r="M12" s="719"/>
      <c r="N12" s="720"/>
    </row>
    <row r="13" spans="1:14" ht="15">
      <c r="A13" s="721"/>
      <c r="B13" s="722"/>
      <c r="C13" s="722"/>
      <c r="D13" s="722"/>
      <c r="E13" s="722"/>
      <c r="F13" s="723"/>
      <c r="G13" s="701"/>
      <c r="H13" s="724"/>
      <c r="I13" s="418"/>
      <c r="J13" s="702"/>
      <c r="K13" s="701"/>
      <c r="L13" s="724"/>
      <c r="M13" s="418"/>
      <c r="N13" s="702"/>
    </row>
    <row r="14" spans="1:14" ht="15">
      <c r="A14" s="721"/>
      <c r="B14" s="725" t="s">
        <v>662</v>
      </c>
      <c r="C14" s="725"/>
      <c r="D14" s="725"/>
      <c r="E14" s="725"/>
      <c r="F14" s="723"/>
      <c r="G14" s="701"/>
      <c r="H14" s="726" t="s">
        <v>663</v>
      </c>
      <c r="I14" s="726"/>
      <c r="J14" s="727"/>
      <c r="K14" s="701"/>
      <c r="L14" s="726" t="s">
        <v>31</v>
      </c>
      <c r="M14" s="726"/>
      <c r="N14" s="702"/>
    </row>
    <row r="15" spans="1:14" ht="15">
      <c r="A15" s="721"/>
      <c r="B15" s="728" t="s">
        <v>664</v>
      </c>
      <c r="C15" s="728"/>
      <c r="D15" s="728"/>
      <c r="E15" s="728"/>
      <c r="F15" s="723"/>
      <c r="G15" s="701"/>
      <c r="H15" s="729" t="s">
        <v>665</v>
      </c>
      <c r="I15" s="729"/>
      <c r="J15" s="702"/>
      <c r="K15" s="701"/>
      <c r="L15" s="729" t="s">
        <v>33</v>
      </c>
      <c r="M15" s="729"/>
      <c r="N15" s="702"/>
    </row>
    <row r="16" spans="1:14" ht="15.75" thickBot="1">
      <c r="A16" s="730"/>
      <c r="B16" s="731"/>
      <c r="C16" s="731"/>
      <c r="D16" s="731"/>
      <c r="E16" s="731" t="s">
        <v>666</v>
      </c>
      <c r="F16" s="732"/>
      <c r="G16" s="733"/>
      <c r="H16" s="734"/>
      <c r="I16" s="735" t="s">
        <v>666</v>
      </c>
      <c r="J16" s="736"/>
      <c r="K16" s="733"/>
      <c r="L16" s="737"/>
      <c r="M16" s="735" t="s">
        <v>666</v>
      </c>
      <c r="N16" s="736"/>
    </row>
    <row r="17" spans="7:14" ht="15">
      <c r="G17" s="409"/>
      <c r="H17" s="681"/>
      <c r="I17" s="409"/>
      <c r="J17" s="681"/>
      <c r="K17" s="409"/>
      <c r="L17" s="681"/>
      <c r="M17" s="409"/>
      <c r="N17" s="681"/>
    </row>
    <row r="18" spans="7:14" ht="15">
      <c r="G18" s="409"/>
      <c r="H18" s="681"/>
      <c r="I18" s="409"/>
      <c r="J18" s="681"/>
      <c r="K18" s="409"/>
      <c r="L18" s="681"/>
      <c r="M18" s="409"/>
      <c r="N18" s="681"/>
    </row>
  </sheetData>
  <mergeCells count="21">
    <mergeCell ref="A10:D10"/>
    <mergeCell ref="E10:F10"/>
    <mergeCell ref="B14:E14"/>
    <mergeCell ref="H14:I14"/>
    <mergeCell ref="L14:M14"/>
    <mergeCell ref="B15:E15"/>
    <mergeCell ref="H15:I15"/>
    <mergeCell ref="L15:M15"/>
    <mergeCell ref="A7:D9"/>
    <mergeCell ref="E7:F9"/>
    <mergeCell ref="G7:N7"/>
    <mergeCell ref="G8:H8"/>
    <mergeCell ref="I8:J8"/>
    <mergeCell ref="K8:L8"/>
    <mergeCell ref="M8:N8"/>
    <mergeCell ref="A1:N1"/>
    <mergeCell ref="A2:N2"/>
    <mergeCell ref="A3:N3"/>
    <mergeCell ref="A5:C6"/>
    <mergeCell ref="E5:H6"/>
    <mergeCell ref="M5:N5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1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 topLeftCell="C1">
      <selection activeCell="T12" sqref="T12"/>
    </sheetView>
  </sheetViews>
  <sheetFormatPr defaultColWidth="9.140625" defaultRowHeight="15"/>
  <cols>
    <col min="2" max="2" width="6.7109375" style="0" customWidth="1"/>
    <col min="4" max="4" width="0.2890625" style="0" customWidth="1"/>
    <col min="6" max="6" width="8.00390625" style="0" customWidth="1"/>
    <col min="7" max="7" width="15.00390625" style="0" customWidth="1"/>
    <col min="8" max="8" width="13.28125" style="0" customWidth="1"/>
    <col min="9" max="9" width="15.28125" style="0" customWidth="1"/>
    <col min="10" max="10" width="13.28125" style="0" customWidth="1"/>
    <col min="11" max="11" width="15.140625" style="0" customWidth="1"/>
    <col min="12" max="12" width="13.28125" style="0" customWidth="1"/>
    <col min="13" max="13" width="16.57421875" style="0" customWidth="1"/>
    <col min="14" max="14" width="19.421875" style="0" customWidth="1"/>
    <col min="15" max="15" width="13.8515625" style="0" customWidth="1"/>
  </cols>
  <sheetData>
    <row r="1" spans="1:14" ht="19.5">
      <c r="A1" s="676" t="s">
        <v>640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8.75">
      <c r="A2" s="677" t="s">
        <v>641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4" ht="18.75">
      <c r="A3" s="677" t="s">
        <v>642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ht="18.75">
      <c r="A4" s="678" t="s">
        <v>643</v>
      </c>
      <c r="C4" s="738" t="s">
        <v>667</v>
      </c>
      <c r="E4" s="739"/>
      <c r="F4" s="739"/>
      <c r="G4" s="739"/>
      <c r="H4" s="739"/>
      <c r="I4" s="409"/>
      <c r="J4" s="681"/>
      <c r="K4" s="409"/>
      <c r="L4" s="681"/>
      <c r="M4" s="409"/>
      <c r="N4" s="681"/>
    </row>
    <row r="5" spans="1:14" ht="15.75" customHeight="1">
      <c r="A5" s="682" t="s">
        <v>645</v>
      </c>
      <c r="B5" s="682"/>
      <c r="C5" s="682"/>
      <c r="D5" s="683"/>
      <c r="E5" s="684" t="s">
        <v>668</v>
      </c>
      <c r="F5" s="684"/>
      <c r="G5" s="684"/>
      <c r="H5" s="684"/>
      <c r="I5" s="685"/>
      <c r="J5" s="686" t="s">
        <v>647</v>
      </c>
      <c r="L5" s="686"/>
      <c r="M5" s="687">
        <v>300000</v>
      </c>
      <c r="N5" s="687"/>
    </row>
    <row r="6" spans="1:14" ht="34.5" customHeight="1" thickBot="1">
      <c r="A6" s="688"/>
      <c r="B6" s="688"/>
      <c r="C6" s="688"/>
      <c r="E6" s="689"/>
      <c r="F6" s="689"/>
      <c r="G6" s="689"/>
      <c r="H6" s="689"/>
      <c r="I6" s="409"/>
      <c r="J6" s="681"/>
      <c r="K6" s="409"/>
      <c r="L6" s="681"/>
      <c r="M6" s="409"/>
      <c r="N6" s="681"/>
    </row>
    <row r="7" spans="1:14" ht="16.5" thickBot="1">
      <c r="A7" s="690" t="s">
        <v>648</v>
      </c>
      <c r="B7" s="691"/>
      <c r="C7" s="691"/>
      <c r="D7" s="692"/>
      <c r="E7" s="690" t="s">
        <v>649</v>
      </c>
      <c r="F7" s="692"/>
      <c r="G7" s="693" t="s">
        <v>650</v>
      </c>
      <c r="H7" s="693"/>
      <c r="I7" s="693"/>
      <c r="J7" s="693"/>
      <c r="K7" s="693"/>
      <c r="L7" s="693"/>
      <c r="M7" s="693"/>
      <c r="N7" s="694"/>
    </row>
    <row r="8" spans="1:14" ht="15">
      <c r="A8" s="695"/>
      <c r="B8" s="684"/>
      <c r="C8" s="684"/>
      <c r="D8" s="696"/>
      <c r="E8" s="695"/>
      <c r="F8" s="696"/>
      <c r="G8" s="697" t="s">
        <v>651</v>
      </c>
      <c r="H8" s="698"/>
      <c r="I8" s="697" t="s">
        <v>652</v>
      </c>
      <c r="J8" s="698"/>
      <c r="K8" s="699" t="s">
        <v>653</v>
      </c>
      <c r="L8" s="698"/>
      <c r="M8" s="699" t="s">
        <v>654</v>
      </c>
      <c r="N8" s="698"/>
    </row>
    <row r="9" spans="1:14" ht="15.75" thickBot="1">
      <c r="A9" s="695"/>
      <c r="B9" s="684"/>
      <c r="C9" s="684"/>
      <c r="D9" s="696"/>
      <c r="E9" s="695"/>
      <c r="F9" s="696"/>
      <c r="G9" s="418" t="s">
        <v>655</v>
      </c>
      <c r="H9" s="700" t="s">
        <v>656</v>
      </c>
      <c r="I9" s="418" t="s">
        <v>655</v>
      </c>
      <c r="J9" s="700" t="s">
        <v>656</v>
      </c>
      <c r="K9" s="701" t="s">
        <v>655</v>
      </c>
      <c r="L9" s="700" t="s">
        <v>656</v>
      </c>
      <c r="M9" s="701" t="s">
        <v>655</v>
      </c>
      <c r="N9" s="702" t="s">
        <v>656</v>
      </c>
    </row>
    <row r="10" spans="1:15" ht="120" customHeight="1">
      <c r="A10" s="740" t="s">
        <v>669</v>
      </c>
      <c r="B10" s="741"/>
      <c r="C10" s="741"/>
      <c r="D10" s="742"/>
      <c r="E10" s="743" t="s">
        <v>670</v>
      </c>
      <c r="F10" s="744"/>
      <c r="G10" s="745"/>
      <c r="H10" s="746"/>
      <c r="I10" s="745" t="s">
        <v>671</v>
      </c>
      <c r="J10" s="746">
        <v>40000</v>
      </c>
      <c r="K10" s="745" t="s">
        <v>671</v>
      </c>
      <c r="L10" s="746">
        <v>40000</v>
      </c>
      <c r="M10" s="745"/>
      <c r="N10" s="746"/>
      <c r="O10" s="401">
        <f>N10+L10+J10+H10</f>
        <v>80000</v>
      </c>
    </row>
    <row r="11" spans="1:15" ht="60">
      <c r="A11" s="747" t="s">
        <v>672</v>
      </c>
      <c r="B11" s="748"/>
      <c r="C11" s="748"/>
      <c r="D11" s="749"/>
      <c r="E11" s="750"/>
      <c r="F11" s="751"/>
      <c r="G11" s="752" t="s">
        <v>673</v>
      </c>
      <c r="H11" s="753">
        <v>68100</v>
      </c>
      <c r="I11" s="752" t="s">
        <v>673</v>
      </c>
      <c r="J11" s="753">
        <v>44400</v>
      </c>
      <c r="K11" s="752" t="s">
        <v>673</v>
      </c>
      <c r="L11" s="753">
        <v>7500</v>
      </c>
      <c r="M11" s="752" t="s">
        <v>674</v>
      </c>
      <c r="N11" s="753">
        <v>20000</v>
      </c>
      <c r="O11" s="401">
        <f aca="true" t="shared" si="0" ref="O11:O12">N11+L11+J11+H11</f>
        <v>140000</v>
      </c>
    </row>
    <row r="12" spans="1:15" ht="30.75" thickBot="1">
      <c r="A12" s="754" t="s">
        <v>657</v>
      </c>
      <c r="B12" s="755"/>
      <c r="C12" s="755"/>
      <c r="D12" s="756"/>
      <c r="E12" s="757"/>
      <c r="F12" s="758"/>
      <c r="G12" s="759" t="s">
        <v>658</v>
      </c>
      <c r="H12" s="760">
        <v>79880</v>
      </c>
      <c r="I12" s="759"/>
      <c r="J12" s="760"/>
      <c r="K12" s="759"/>
      <c r="L12" s="760"/>
      <c r="M12" s="759"/>
      <c r="N12" s="760"/>
      <c r="O12" s="401">
        <f t="shared" si="0"/>
        <v>79880</v>
      </c>
    </row>
    <row r="13" spans="1:15" ht="15.75" thickBot="1">
      <c r="A13" s="710" t="s">
        <v>156</v>
      </c>
      <c r="B13" s="711"/>
      <c r="C13" s="711"/>
      <c r="D13" s="712"/>
      <c r="E13" s="711"/>
      <c r="F13" s="712"/>
      <c r="G13" s="713">
        <f>SUM(G10:G12)</f>
        <v>0</v>
      </c>
      <c r="H13" s="713">
        <f aca="true" t="shared" si="1" ref="H13:N13">SUM(H10:H12)</f>
        <v>147980</v>
      </c>
      <c r="I13" s="713">
        <f t="shared" si="1"/>
        <v>0</v>
      </c>
      <c r="J13" s="713">
        <f t="shared" si="1"/>
        <v>84400</v>
      </c>
      <c r="K13" s="713">
        <f t="shared" si="1"/>
        <v>0</v>
      </c>
      <c r="L13" s="713">
        <f t="shared" si="1"/>
        <v>47500</v>
      </c>
      <c r="M13" s="713">
        <f t="shared" si="1"/>
        <v>0</v>
      </c>
      <c r="N13" s="713">
        <f t="shared" si="1"/>
        <v>20000</v>
      </c>
      <c r="O13" s="401">
        <f>SUM(O10:O12)</f>
        <v>299880</v>
      </c>
    </row>
    <row r="14" spans="1:14" ht="15">
      <c r="A14" s="714" t="s">
        <v>659</v>
      </c>
      <c r="B14" s="715"/>
      <c r="C14" s="715"/>
      <c r="D14" s="715"/>
      <c r="E14" s="715"/>
      <c r="F14" s="716"/>
      <c r="G14" s="717" t="s">
        <v>660</v>
      </c>
      <c r="H14" s="718"/>
      <c r="I14" s="719"/>
      <c r="J14" s="720"/>
      <c r="K14" s="717" t="s">
        <v>661</v>
      </c>
      <c r="L14" s="718"/>
      <c r="M14" s="719"/>
      <c r="N14" s="720"/>
    </row>
    <row r="15" spans="1:14" ht="15">
      <c r="A15" s="721"/>
      <c r="B15" s="722"/>
      <c r="C15" s="722"/>
      <c r="D15" s="722"/>
      <c r="E15" s="722"/>
      <c r="F15" s="723"/>
      <c r="G15" s="701"/>
      <c r="H15" s="724"/>
      <c r="I15" s="418"/>
      <c r="J15" s="702"/>
      <c r="K15" s="701"/>
      <c r="L15" s="724"/>
      <c r="M15" s="418"/>
      <c r="N15" s="702"/>
    </row>
    <row r="16" spans="1:14" ht="15">
      <c r="A16" s="721"/>
      <c r="B16" s="725" t="s">
        <v>662</v>
      </c>
      <c r="C16" s="725"/>
      <c r="D16" s="725"/>
      <c r="E16" s="725"/>
      <c r="F16" s="723"/>
      <c r="G16" s="701"/>
      <c r="H16" s="726" t="s">
        <v>663</v>
      </c>
      <c r="I16" s="726"/>
      <c r="J16" s="727"/>
      <c r="K16" s="701"/>
      <c r="L16" s="726" t="s">
        <v>31</v>
      </c>
      <c r="M16" s="726"/>
      <c r="N16" s="702"/>
    </row>
    <row r="17" spans="1:14" ht="15">
      <c r="A17" s="721"/>
      <c r="B17" s="728" t="s">
        <v>664</v>
      </c>
      <c r="C17" s="728"/>
      <c r="D17" s="728"/>
      <c r="E17" s="728"/>
      <c r="F17" s="723"/>
      <c r="G17" s="701"/>
      <c r="H17" s="729" t="s">
        <v>665</v>
      </c>
      <c r="I17" s="729"/>
      <c r="J17" s="702"/>
      <c r="K17" s="701"/>
      <c r="L17" s="729" t="s">
        <v>33</v>
      </c>
      <c r="M17" s="729"/>
      <c r="N17" s="702"/>
    </row>
    <row r="18" spans="1:14" ht="15.75" thickBot="1">
      <c r="A18" s="730"/>
      <c r="B18" s="731"/>
      <c r="C18" s="731"/>
      <c r="D18" s="731"/>
      <c r="E18" s="731" t="s">
        <v>666</v>
      </c>
      <c r="F18" s="732"/>
      <c r="G18" s="733"/>
      <c r="H18" s="734"/>
      <c r="I18" s="735" t="s">
        <v>666</v>
      </c>
      <c r="J18" s="736"/>
      <c r="K18" s="733"/>
      <c r="L18" s="737"/>
      <c r="M18" s="735" t="s">
        <v>666</v>
      </c>
      <c r="N18" s="736"/>
    </row>
    <row r="19" spans="7:14" ht="15">
      <c r="G19" s="409"/>
      <c r="H19" s="681"/>
      <c r="I19" s="409"/>
      <c r="J19" s="681"/>
      <c r="K19" s="409"/>
      <c r="L19" s="681"/>
      <c r="M19" s="409"/>
      <c r="N19" s="681"/>
    </row>
    <row r="20" spans="7:14" ht="15">
      <c r="G20" s="409"/>
      <c r="H20" s="681"/>
      <c r="I20" s="409"/>
      <c r="J20" s="681"/>
      <c r="K20" s="409"/>
      <c r="L20" s="681"/>
      <c r="M20" s="409"/>
      <c r="N20" s="681"/>
    </row>
  </sheetData>
  <mergeCells count="24">
    <mergeCell ref="L16:M16"/>
    <mergeCell ref="B17:E17"/>
    <mergeCell ref="H17:I17"/>
    <mergeCell ref="L17:M17"/>
    <mergeCell ref="A10:D10"/>
    <mergeCell ref="E10:F12"/>
    <mergeCell ref="A11:D11"/>
    <mergeCell ref="A12:D12"/>
    <mergeCell ref="B16:E16"/>
    <mergeCell ref="H16:I16"/>
    <mergeCell ref="A7:D9"/>
    <mergeCell ref="E7:F9"/>
    <mergeCell ref="G7:N7"/>
    <mergeCell ref="G8:H8"/>
    <mergeCell ref="I8:J8"/>
    <mergeCell ref="K8:L8"/>
    <mergeCell ref="M8:N8"/>
    <mergeCell ref="A1:N1"/>
    <mergeCell ref="A2:N2"/>
    <mergeCell ref="A3:N3"/>
    <mergeCell ref="E4:H4"/>
    <mergeCell ref="A5:C6"/>
    <mergeCell ref="E5:H6"/>
    <mergeCell ref="M5:N5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1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 topLeftCell="B1">
      <selection activeCell="T12" sqref="T12"/>
    </sheetView>
  </sheetViews>
  <sheetFormatPr defaultColWidth="9.140625" defaultRowHeight="15"/>
  <cols>
    <col min="2" max="2" width="6.7109375" style="0" customWidth="1"/>
    <col min="4" max="4" width="0.2890625" style="0" customWidth="1"/>
    <col min="6" max="6" width="8.00390625" style="0" customWidth="1"/>
    <col min="7" max="7" width="15.00390625" style="0" customWidth="1"/>
    <col min="8" max="8" width="13.28125" style="0" customWidth="1"/>
    <col min="9" max="9" width="15.28125" style="0" customWidth="1"/>
    <col min="10" max="10" width="13.28125" style="0" customWidth="1"/>
    <col min="11" max="11" width="15.140625" style="0" customWidth="1"/>
    <col min="12" max="12" width="13.28125" style="0" customWidth="1"/>
    <col min="13" max="13" width="16.57421875" style="0" customWidth="1"/>
    <col min="14" max="14" width="19.421875" style="0" customWidth="1"/>
    <col min="15" max="15" width="10.57421875" style="0" bestFit="1" customWidth="1"/>
  </cols>
  <sheetData>
    <row r="1" spans="1:14" ht="19.5">
      <c r="A1" s="676" t="s">
        <v>640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8.75">
      <c r="A2" s="677" t="s">
        <v>641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4" ht="18.75">
      <c r="A3" s="677" t="s">
        <v>642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ht="18.75">
      <c r="A4" s="678" t="s">
        <v>643</v>
      </c>
      <c r="C4" s="738" t="s">
        <v>667</v>
      </c>
      <c r="E4" s="739"/>
      <c r="F4" s="739"/>
      <c r="G4" s="739"/>
      <c r="H4" s="739"/>
      <c r="I4" s="409"/>
      <c r="J4" s="681"/>
      <c r="K4" s="409"/>
      <c r="L4" s="681"/>
      <c r="M4" s="409"/>
      <c r="N4" s="681"/>
    </row>
    <row r="5" spans="1:14" ht="15.75" customHeight="1">
      <c r="A5" s="682" t="s">
        <v>645</v>
      </c>
      <c r="B5" s="682"/>
      <c r="C5" s="682"/>
      <c r="D5" s="683"/>
      <c r="E5" s="684" t="s">
        <v>675</v>
      </c>
      <c r="F5" s="684"/>
      <c r="G5" s="684"/>
      <c r="H5" s="684"/>
      <c r="I5" s="685"/>
      <c r="J5" s="686" t="s">
        <v>647</v>
      </c>
      <c r="L5" s="686"/>
      <c r="M5" s="687">
        <v>150000</v>
      </c>
      <c r="N5" s="687"/>
    </row>
    <row r="6" spans="1:14" ht="34.5" customHeight="1" thickBot="1">
      <c r="A6" s="688"/>
      <c r="B6" s="688"/>
      <c r="C6" s="688"/>
      <c r="E6" s="689"/>
      <c r="F6" s="689"/>
      <c r="G6" s="689"/>
      <c r="H6" s="689"/>
      <c r="I6" s="409"/>
      <c r="J6" s="681"/>
      <c r="K6" s="409"/>
      <c r="L6" s="681"/>
      <c r="M6" s="409"/>
      <c r="N6" s="681"/>
    </row>
    <row r="7" spans="1:14" ht="16.5" thickBot="1">
      <c r="A7" s="690" t="s">
        <v>648</v>
      </c>
      <c r="B7" s="691"/>
      <c r="C7" s="691"/>
      <c r="D7" s="692"/>
      <c r="E7" s="690" t="s">
        <v>649</v>
      </c>
      <c r="F7" s="692"/>
      <c r="G7" s="693" t="s">
        <v>650</v>
      </c>
      <c r="H7" s="693"/>
      <c r="I7" s="693"/>
      <c r="J7" s="693"/>
      <c r="K7" s="693"/>
      <c r="L7" s="693"/>
      <c r="M7" s="693"/>
      <c r="N7" s="694"/>
    </row>
    <row r="8" spans="1:14" ht="15">
      <c r="A8" s="695"/>
      <c r="B8" s="684"/>
      <c r="C8" s="684"/>
      <c r="D8" s="696"/>
      <c r="E8" s="695"/>
      <c r="F8" s="696"/>
      <c r="G8" s="697" t="s">
        <v>651</v>
      </c>
      <c r="H8" s="698"/>
      <c r="I8" s="697" t="s">
        <v>652</v>
      </c>
      <c r="J8" s="698"/>
      <c r="K8" s="699" t="s">
        <v>653</v>
      </c>
      <c r="L8" s="698"/>
      <c r="M8" s="699" t="s">
        <v>654</v>
      </c>
      <c r="N8" s="698"/>
    </row>
    <row r="9" spans="1:14" ht="15.75" thickBot="1">
      <c r="A9" s="695"/>
      <c r="B9" s="684"/>
      <c r="C9" s="684"/>
      <c r="D9" s="696"/>
      <c r="E9" s="695"/>
      <c r="F9" s="696"/>
      <c r="G9" s="418" t="s">
        <v>655</v>
      </c>
      <c r="H9" s="700" t="s">
        <v>656</v>
      </c>
      <c r="I9" s="418" t="s">
        <v>655</v>
      </c>
      <c r="J9" s="700" t="s">
        <v>656</v>
      </c>
      <c r="K9" s="701" t="s">
        <v>655</v>
      </c>
      <c r="L9" s="700" t="s">
        <v>656</v>
      </c>
      <c r="M9" s="701" t="s">
        <v>655</v>
      </c>
      <c r="N9" s="702" t="s">
        <v>656</v>
      </c>
    </row>
    <row r="10" spans="1:15" ht="120" customHeight="1">
      <c r="A10" s="740" t="s">
        <v>676</v>
      </c>
      <c r="B10" s="741"/>
      <c r="C10" s="741"/>
      <c r="D10" s="742"/>
      <c r="E10" s="743" t="s">
        <v>677</v>
      </c>
      <c r="F10" s="744"/>
      <c r="G10" s="745" t="s">
        <v>678</v>
      </c>
      <c r="H10" s="746">
        <v>7473</v>
      </c>
      <c r="I10" s="745" t="s">
        <v>679</v>
      </c>
      <c r="J10" s="746">
        <v>7520</v>
      </c>
      <c r="K10" s="745" t="s">
        <v>678</v>
      </c>
      <c r="L10" s="746">
        <v>7473</v>
      </c>
      <c r="M10" s="745" t="s">
        <v>679</v>
      </c>
      <c r="N10" s="746">
        <v>7520</v>
      </c>
      <c r="O10" s="401">
        <f>SUM(N10+L10+J10+H10)</f>
        <v>29986</v>
      </c>
    </row>
    <row r="11" spans="1:15" ht="45">
      <c r="A11" s="747" t="s">
        <v>680</v>
      </c>
      <c r="B11" s="748"/>
      <c r="C11" s="748"/>
      <c r="D11" s="749"/>
      <c r="E11" s="750"/>
      <c r="F11" s="751"/>
      <c r="G11" s="752" t="s">
        <v>681</v>
      </c>
      <c r="H11" s="753">
        <v>5000</v>
      </c>
      <c r="I11" s="752" t="s">
        <v>681</v>
      </c>
      <c r="J11" s="753">
        <v>5000</v>
      </c>
      <c r="K11" s="752" t="s">
        <v>681</v>
      </c>
      <c r="L11" s="753">
        <v>5000</v>
      </c>
      <c r="M11" s="752" t="s">
        <v>681</v>
      </c>
      <c r="N11" s="753">
        <v>5000</v>
      </c>
      <c r="O11" s="401">
        <f aca="true" t="shared" si="0" ref="O11:O12">SUM(N11+L11+J11+H11)</f>
        <v>20000</v>
      </c>
    </row>
    <row r="12" spans="1:15" ht="30.75" thickBot="1">
      <c r="A12" s="754" t="s">
        <v>657</v>
      </c>
      <c r="B12" s="755"/>
      <c r="C12" s="755"/>
      <c r="D12" s="756"/>
      <c r="E12" s="757"/>
      <c r="F12" s="758"/>
      <c r="G12" s="759"/>
      <c r="H12" s="760"/>
      <c r="I12" s="759" t="s">
        <v>658</v>
      </c>
      <c r="J12" s="760">
        <v>99836</v>
      </c>
      <c r="K12" s="759"/>
      <c r="L12" s="760"/>
      <c r="M12" s="759"/>
      <c r="N12" s="760"/>
      <c r="O12" s="401">
        <f t="shared" si="0"/>
        <v>99836</v>
      </c>
    </row>
    <row r="13" spans="1:14" ht="15.75" thickBot="1">
      <c r="A13" s="710" t="s">
        <v>156</v>
      </c>
      <c r="B13" s="761"/>
      <c r="C13" s="762"/>
      <c r="D13" s="763"/>
      <c r="E13" s="762"/>
      <c r="F13" s="763"/>
      <c r="G13" s="764">
        <f>SUM(G10:G12)</f>
        <v>0</v>
      </c>
      <c r="H13" s="764">
        <f aca="true" t="shared" si="1" ref="H13:N13">SUM(H10:H12)</f>
        <v>12473</v>
      </c>
      <c r="I13" s="764">
        <f t="shared" si="1"/>
        <v>0</v>
      </c>
      <c r="J13" s="764">
        <f>SUM(J10:J12)</f>
        <v>112356</v>
      </c>
      <c r="K13" s="764">
        <f t="shared" si="1"/>
        <v>0</v>
      </c>
      <c r="L13" s="764">
        <f t="shared" si="1"/>
        <v>12473</v>
      </c>
      <c r="M13" s="764">
        <f t="shared" si="1"/>
        <v>0</v>
      </c>
      <c r="N13" s="765">
        <f t="shared" si="1"/>
        <v>12520</v>
      </c>
    </row>
    <row r="14" spans="1:14" ht="15">
      <c r="A14" s="714" t="s">
        <v>659</v>
      </c>
      <c r="B14" s="715"/>
      <c r="C14" s="715"/>
      <c r="D14" s="715"/>
      <c r="E14" s="715"/>
      <c r="F14" s="716"/>
      <c r="G14" s="717" t="s">
        <v>660</v>
      </c>
      <c r="H14" s="718"/>
      <c r="I14" s="719"/>
      <c r="J14" s="720"/>
      <c r="K14" s="717" t="s">
        <v>661</v>
      </c>
      <c r="L14" s="718"/>
      <c r="M14" s="719"/>
      <c r="N14" s="720"/>
    </row>
    <row r="15" spans="1:14" ht="15">
      <c r="A15" s="721"/>
      <c r="B15" s="722"/>
      <c r="C15" s="722"/>
      <c r="D15" s="722"/>
      <c r="E15" s="722"/>
      <c r="F15" s="723"/>
      <c r="G15" s="701"/>
      <c r="H15" s="724"/>
      <c r="I15" s="418"/>
      <c r="J15" s="702"/>
      <c r="K15" s="701"/>
      <c r="L15" s="724"/>
      <c r="M15" s="418"/>
      <c r="N15" s="702"/>
    </row>
    <row r="16" spans="1:14" ht="15">
      <c r="A16" s="721"/>
      <c r="B16" s="725" t="s">
        <v>662</v>
      </c>
      <c r="C16" s="725"/>
      <c r="D16" s="725"/>
      <c r="E16" s="725"/>
      <c r="F16" s="723"/>
      <c r="G16" s="701"/>
      <c r="H16" s="726" t="s">
        <v>663</v>
      </c>
      <c r="I16" s="726"/>
      <c r="J16" s="727"/>
      <c r="K16" s="701"/>
      <c r="L16" s="726" t="s">
        <v>31</v>
      </c>
      <c r="M16" s="726"/>
      <c r="N16" s="702"/>
    </row>
    <row r="17" spans="1:14" ht="15">
      <c r="A17" s="721"/>
      <c r="B17" s="728" t="s">
        <v>664</v>
      </c>
      <c r="C17" s="728"/>
      <c r="D17" s="728"/>
      <c r="E17" s="728"/>
      <c r="F17" s="723"/>
      <c r="G17" s="701"/>
      <c r="H17" s="729" t="s">
        <v>665</v>
      </c>
      <c r="I17" s="729"/>
      <c r="J17" s="702"/>
      <c r="K17" s="701"/>
      <c r="L17" s="729" t="s">
        <v>33</v>
      </c>
      <c r="M17" s="729"/>
      <c r="N17" s="702"/>
    </row>
    <row r="18" spans="1:14" ht="15.75" thickBot="1">
      <c r="A18" s="730"/>
      <c r="B18" s="731"/>
      <c r="C18" s="731"/>
      <c r="D18" s="731"/>
      <c r="E18" s="731" t="s">
        <v>666</v>
      </c>
      <c r="F18" s="732"/>
      <c r="G18" s="733"/>
      <c r="H18" s="734"/>
      <c r="I18" s="735" t="s">
        <v>666</v>
      </c>
      <c r="J18" s="736"/>
      <c r="K18" s="733"/>
      <c r="L18" s="737"/>
      <c r="M18" s="735" t="s">
        <v>666</v>
      </c>
      <c r="N18" s="736"/>
    </row>
    <row r="19" spans="7:14" ht="15">
      <c r="G19" s="409"/>
      <c r="H19" s="681"/>
      <c r="I19" s="409"/>
      <c r="J19" s="681"/>
      <c r="K19" s="409"/>
      <c r="L19" s="681"/>
      <c r="M19" s="409"/>
      <c r="N19" s="681"/>
    </row>
    <row r="20" spans="7:14" ht="15">
      <c r="G20" s="409"/>
      <c r="H20" s="681"/>
      <c r="I20" s="409"/>
      <c r="J20" s="681"/>
      <c r="K20" s="409"/>
      <c r="L20" s="681"/>
      <c r="M20" s="409"/>
      <c r="N20" s="681"/>
    </row>
  </sheetData>
  <mergeCells count="24">
    <mergeCell ref="L16:M16"/>
    <mergeCell ref="B17:E17"/>
    <mergeCell ref="H17:I17"/>
    <mergeCell ref="L17:M17"/>
    <mergeCell ref="A10:D10"/>
    <mergeCell ref="E10:F12"/>
    <mergeCell ref="A11:D11"/>
    <mergeCell ref="A12:D12"/>
    <mergeCell ref="B16:E16"/>
    <mergeCell ref="H16:I16"/>
    <mergeCell ref="A7:D9"/>
    <mergeCell ref="E7:F9"/>
    <mergeCell ref="G7:N7"/>
    <mergeCell ref="G8:H8"/>
    <mergeCell ref="I8:J8"/>
    <mergeCell ref="K8:L8"/>
    <mergeCell ref="M8:N8"/>
    <mergeCell ref="A1:N1"/>
    <mergeCell ref="A2:N2"/>
    <mergeCell ref="A3:N3"/>
    <mergeCell ref="E4:H4"/>
    <mergeCell ref="A5:C6"/>
    <mergeCell ref="E5:H6"/>
    <mergeCell ref="M5:N5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1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 topLeftCell="A1">
      <selection activeCell="T12" sqref="T12"/>
    </sheetView>
  </sheetViews>
  <sheetFormatPr defaultColWidth="9.140625" defaultRowHeight="15"/>
  <cols>
    <col min="2" max="2" width="6.7109375" style="0" customWidth="1"/>
    <col min="4" max="4" width="0.2890625" style="0" customWidth="1"/>
    <col min="6" max="6" width="8.00390625" style="0" customWidth="1"/>
    <col min="7" max="7" width="15.00390625" style="0" customWidth="1"/>
    <col min="8" max="8" width="13.28125" style="0" customWidth="1"/>
    <col min="9" max="9" width="15.28125" style="0" customWidth="1"/>
    <col min="10" max="10" width="13.28125" style="0" customWidth="1"/>
    <col min="11" max="11" width="15.140625" style="0" customWidth="1"/>
    <col min="12" max="12" width="13.28125" style="0" customWidth="1"/>
    <col min="13" max="13" width="16.57421875" style="0" customWidth="1"/>
    <col min="14" max="14" width="19.421875" style="0" customWidth="1"/>
  </cols>
  <sheetData>
    <row r="1" spans="1:14" ht="19.5">
      <c r="A1" s="676" t="s">
        <v>640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8.75">
      <c r="A2" s="677" t="s">
        <v>641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4" ht="18.75">
      <c r="A3" s="677" t="s">
        <v>642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ht="18.75">
      <c r="A4" s="678" t="s">
        <v>643</v>
      </c>
      <c r="C4" s="738" t="s">
        <v>644</v>
      </c>
      <c r="G4" s="409"/>
      <c r="H4" s="681"/>
      <c r="I4" s="409"/>
      <c r="J4" s="681"/>
      <c r="K4" s="409"/>
      <c r="L4" s="681"/>
      <c r="M4" s="409"/>
      <c r="N4" s="681"/>
    </row>
    <row r="5" spans="1:14" ht="15.75" customHeight="1">
      <c r="A5" s="682" t="s">
        <v>645</v>
      </c>
      <c r="B5" s="682"/>
      <c r="C5" s="682"/>
      <c r="D5" s="683"/>
      <c r="E5" s="684" t="s">
        <v>682</v>
      </c>
      <c r="F5" s="684"/>
      <c r="G5" s="684"/>
      <c r="H5" s="684"/>
      <c r="I5" s="685"/>
      <c r="J5" s="686" t="s">
        <v>647</v>
      </c>
      <c r="L5" s="686"/>
      <c r="M5" s="687">
        <v>1000000</v>
      </c>
      <c r="N5" s="687"/>
    </row>
    <row r="6" spans="1:14" ht="34.5" customHeight="1" thickBot="1">
      <c r="A6" s="688"/>
      <c r="B6" s="688"/>
      <c r="C6" s="688"/>
      <c r="E6" s="689"/>
      <c r="F6" s="689"/>
      <c r="G6" s="689"/>
      <c r="H6" s="689"/>
      <c r="I6" s="409"/>
      <c r="J6" s="681"/>
      <c r="K6" s="409"/>
      <c r="L6" s="681"/>
      <c r="M6" s="409"/>
      <c r="N6" s="681"/>
    </row>
    <row r="7" spans="1:14" ht="16.5" thickBot="1">
      <c r="A7" s="690" t="s">
        <v>648</v>
      </c>
      <c r="B7" s="691"/>
      <c r="C7" s="691"/>
      <c r="D7" s="692"/>
      <c r="E7" s="690" t="s">
        <v>649</v>
      </c>
      <c r="F7" s="692"/>
      <c r="G7" s="693" t="s">
        <v>650</v>
      </c>
      <c r="H7" s="693"/>
      <c r="I7" s="693"/>
      <c r="J7" s="693"/>
      <c r="K7" s="693"/>
      <c r="L7" s="693"/>
      <c r="M7" s="693"/>
      <c r="N7" s="694"/>
    </row>
    <row r="8" spans="1:14" ht="15">
      <c r="A8" s="695"/>
      <c r="B8" s="684"/>
      <c r="C8" s="684"/>
      <c r="D8" s="696"/>
      <c r="E8" s="695"/>
      <c r="F8" s="696"/>
      <c r="G8" s="697" t="s">
        <v>651</v>
      </c>
      <c r="H8" s="698"/>
      <c r="I8" s="697" t="s">
        <v>652</v>
      </c>
      <c r="J8" s="698"/>
      <c r="K8" s="699" t="s">
        <v>653</v>
      </c>
      <c r="L8" s="698"/>
      <c r="M8" s="699" t="s">
        <v>654</v>
      </c>
      <c r="N8" s="698"/>
    </row>
    <row r="9" spans="1:14" ht="15.75" thickBot="1">
      <c r="A9" s="695"/>
      <c r="B9" s="684"/>
      <c r="C9" s="684"/>
      <c r="D9" s="696"/>
      <c r="E9" s="695"/>
      <c r="F9" s="696"/>
      <c r="G9" s="418" t="s">
        <v>655</v>
      </c>
      <c r="H9" s="700" t="s">
        <v>656</v>
      </c>
      <c r="I9" s="418" t="s">
        <v>655</v>
      </c>
      <c r="J9" s="700" t="s">
        <v>656</v>
      </c>
      <c r="K9" s="701" t="s">
        <v>655</v>
      </c>
      <c r="L9" s="700" t="s">
        <v>656</v>
      </c>
      <c r="M9" s="701" t="s">
        <v>655</v>
      </c>
      <c r="N9" s="702" t="s">
        <v>656</v>
      </c>
    </row>
    <row r="10" spans="1:14" ht="120" customHeight="1" thickBot="1">
      <c r="A10" s="703" t="s">
        <v>683</v>
      </c>
      <c r="B10" s="704"/>
      <c r="C10" s="704"/>
      <c r="D10" s="705"/>
      <c r="E10" s="706" t="s">
        <v>684</v>
      </c>
      <c r="F10" s="707"/>
      <c r="G10" s="708" t="s">
        <v>685</v>
      </c>
      <c r="H10" s="709">
        <v>311550</v>
      </c>
      <c r="I10" s="708" t="s">
        <v>685</v>
      </c>
      <c r="J10" s="709">
        <v>164088.75</v>
      </c>
      <c r="K10" s="708" t="s">
        <v>685</v>
      </c>
      <c r="L10" s="709">
        <v>410375</v>
      </c>
      <c r="M10" s="708" t="s">
        <v>685</v>
      </c>
      <c r="N10" s="709">
        <v>113900</v>
      </c>
    </row>
    <row r="11" spans="1:14" ht="15.75" thickBot="1">
      <c r="A11" s="710" t="s">
        <v>156</v>
      </c>
      <c r="B11" s="711"/>
      <c r="C11" s="711"/>
      <c r="D11" s="712"/>
      <c r="E11" s="711"/>
      <c r="F11" s="712"/>
      <c r="G11" s="766"/>
      <c r="H11" s="767"/>
      <c r="I11" s="767"/>
      <c r="J11" s="767"/>
      <c r="K11" s="767"/>
      <c r="L11" s="767"/>
      <c r="M11" s="767"/>
      <c r="N11" s="767"/>
    </row>
    <row r="12" spans="1:14" ht="15">
      <c r="A12" s="714" t="s">
        <v>659</v>
      </c>
      <c r="B12" s="715"/>
      <c r="C12" s="715"/>
      <c r="D12" s="715"/>
      <c r="E12" s="715"/>
      <c r="F12" s="716"/>
      <c r="G12" s="717" t="s">
        <v>660</v>
      </c>
      <c r="H12" s="718"/>
      <c r="I12" s="719"/>
      <c r="J12" s="720"/>
      <c r="K12" s="717" t="s">
        <v>661</v>
      </c>
      <c r="L12" s="718"/>
      <c r="M12" s="719"/>
      <c r="N12" s="720"/>
    </row>
    <row r="13" spans="1:14" ht="15">
      <c r="A13" s="721"/>
      <c r="B13" s="722"/>
      <c r="C13" s="722"/>
      <c r="D13" s="722"/>
      <c r="E13" s="722"/>
      <c r="F13" s="723"/>
      <c r="G13" s="701"/>
      <c r="H13" s="724"/>
      <c r="I13" s="418"/>
      <c r="J13" s="702"/>
      <c r="K13" s="701"/>
      <c r="L13" s="724"/>
      <c r="M13" s="418"/>
      <c r="N13" s="702"/>
    </row>
    <row r="14" spans="1:14" ht="15">
      <c r="A14" s="721"/>
      <c r="B14" s="725" t="s">
        <v>662</v>
      </c>
      <c r="C14" s="725"/>
      <c r="D14" s="725"/>
      <c r="E14" s="725"/>
      <c r="F14" s="723"/>
      <c r="G14" s="701"/>
      <c r="H14" s="726" t="s">
        <v>663</v>
      </c>
      <c r="I14" s="726"/>
      <c r="J14" s="727"/>
      <c r="K14" s="701"/>
      <c r="L14" s="726" t="s">
        <v>31</v>
      </c>
      <c r="M14" s="726"/>
      <c r="N14" s="702"/>
    </row>
    <row r="15" spans="1:14" ht="15">
      <c r="A15" s="721"/>
      <c r="B15" s="728" t="s">
        <v>664</v>
      </c>
      <c r="C15" s="728"/>
      <c r="D15" s="728"/>
      <c r="E15" s="728"/>
      <c r="F15" s="723"/>
      <c r="G15" s="701"/>
      <c r="H15" s="729" t="s">
        <v>665</v>
      </c>
      <c r="I15" s="729"/>
      <c r="J15" s="702"/>
      <c r="K15" s="701"/>
      <c r="L15" s="729" t="s">
        <v>33</v>
      </c>
      <c r="M15" s="729"/>
      <c r="N15" s="702"/>
    </row>
    <row r="16" spans="1:14" ht="15.75" thickBot="1">
      <c r="A16" s="730"/>
      <c r="B16" s="731"/>
      <c r="C16" s="731"/>
      <c r="D16" s="731"/>
      <c r="E16" s="731" t="s">
        <v>666</v>
      </c>
      <c r="F16" s="732"/>
      <c r="G16" s="733"/>
      <c r="H16" s="734"/>
      <c r="I16" s="735" t="s">
        <v>666</v>
      </c>
      <c r="J16" s="736"/>
      <c r="K16" s="733"/>
      <c r="L16" s="737"/>
      <c r="M16" s="735" t="s">
        <v>666</v>
      </c>
      <c r="N16" s="736"/>
    </row>
    <row r="17" spans="7:14" ht="15">
      <c r="G17" s="409"/>
      <c r="H17" s="681"/>
      <c r="I17" s="409"/>
      <c r="J17" s="681"/>
      <c r="K17" s="409"/>
      <c r="L17" s="681"/>
      <c r="M17" s="409"/>
      <c r="N17" s="681"/>
    </row>
    <row r="18" spans="7:14" ht="15">
      <c r="G18" s="409"/>
      <c r="H18" s="681"/>
      <c r="I18" s="409"/>
      <c r="J18" s="681"/>
      <c r="K18" s="409"/>
      <c r="L18" s="681"/>
      <c r="M18" s="409"/>
      <c r="N18" s="681"/>
    </row>
  </sheetData>
  <mergeCells count="21">
    <mergeCell ref="A10:D10"/>
    <mergeCell ref="E10:F10"/>
    <mergeCell ref="B14:E14"/>
    <mergeCell ref="H14:I14"/>
    <mergeCell ref="L14:M14"/>
    <mergeCell ref="B15:E15"/>
    <mergeCell ref="H15:I15"/>
    <mergeCell ref="L15:M15"/>
    <mergeCell ref="A7:D9"/>
    <mergeCell ref="E7:F9"/>
    <mergeCell ref="G7:N7"/>
    <mergeCell ref="G8:H8"/>
    <mergeCell ref="I8:J8"/>
    <mergeCell ref="K8:L8"/>
    <mergeCell ref="M8:N8"/>
    <mergeCell ref="A1:N1"/>
    <mergeCell ref="A2:N2"/>
    <mergeCell ref="A3:N3"/>
    <mergeCell ref="A5:C6"/>
    <mergeCell ref="E5:H6"/>
    <mergeCell ref="M5:N5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1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 topLeftCell="A1">
      <selection activeCell="T12" sqref="T12"/>
    </sheetView>
  </sheetViews>
  <sheetFormatPr defaultColWidth="9.140625" defaultRowHeight="15"/>
  <cols>
    <col min="2" max="2" width="6.7109375" style="0" customWidth="1"/>
    <col min="4" max="4" width="0.2890625" style="0" customWidth="1"/>
    <col min="6" max="6" width="8.00390625" style="0" customWidth="1"/>
    <col min="7" max="7" width="15.00390625" style="0" customWidth="1"/>
    <col min="8" max="8" width="13.28125" style="0" customWidth="1"/>
    <col min="9" max="9" width="15.28125" style="0" customWidth="1"/>
    <col min="10" max="10" width="13.28125" style="0" customWidth="1"/>
    <col min="11" max="11" width="15.140625" style="0" customWidth="1"/>
    <col min="12" max="12" width="13.28125" style="0" customWidth="1"/>
    <col min="13" max="13" width="16.57421875" style="0" customWidth="1"/>
    <col min="14" max="14" width="19.421875" style="0" customWidth="1"/>
  </cols>
  <sheetData>
    <row r="1" spans="1:14" ht="19.5">
      <c r="A1" s="676" t="s">
        <v>640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8.75">
      <c r="A2" s="677" t="s">
        <v>641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4" ht="18.75">
      <c r="A3" s="677" t="s">
        <v>642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ht="18.75">
      <c r="A4" s="678" t="s">
        <v>643</v>
      </c>
      <c r="C4" s="738" t="s">
        <v>644</v>
      </c>
      <c r="G4" s="409"/>
      <c r="H4" s="681"/>
      <c r="I4" s="409"/>
      <c r="J4" s="681"/>
      <c r="K4" s="409"/>
      <c r="L4" s="681"/>
      <c r="M4" s="409"/>
      <c r="N4" s="681"/>
    </row>
    <row r="5" spans="1:14" ht="15.75" customHeight="1">
      <c r="A5" s="682" t="s">
        <v>645</v>
      </c>
      <c r="B5" s="682"/>
      <c r="C5" s="682"/>
      <c r="D5" s="683"/>
      <c r="E5" s="768" t="s">
        <v>518</v>
      </c>
      <c r="F5" s="768"/>
      <c r="G5" s="768"/>
      <c r="H5" s="768"/>
      <c r="I5" s="685"/>
      <c r="J5" s="686" t="s">
        <v>647</v>
      </c>
      <c r="L5" s="686"/>
      <c r="M5" s="687">
        <v>500000</v>
      </c>
      <c r="N5" s="687"/>
    </row>
    <row r="6" spans="1:14" ht="34.5" customHeight="1" thickBot="1">
      <c r="A6" s="688"/>
      <c r="B6" s="688"/>
      <c r="C6" s="688"/>
      <c r="E6" s="769"/>
      <c r="F6" s="769"/>
      <c r="G6" s="769"/>
      <c r="H6" s="769"/>
      <c r="I6" s="409"/>
      <c r="J6" s="681"/>
      <c r="K6" s="409"/>
      <c r="L6" s="681"/>
      <c r="M6" s="409"/>
      <c r="N6" s="681"/>
    </row>
    <row r="7" spans="1:14" ht="16.5" thickBot="1">
      <c r="A7" s="690" t="s">
        <v>648</v>
      </c>
      <c r="B7" s="691"/>
      <c r="C7" s="691"/>
      <c r="D7" s="692"/>
      <c r="E7" s="690" t="s">
        <v>649</v>
      </c>
      <c r="F7" s="692"/>
      <c r="G7" s="693" t="s">
        <v>650</v>
      </c>
      <c r="H7" s="693"/>
      <c r="I7" s="693"/>
      <c r="J7" s="693"/>
      <c r="K7" s="693"/>
      <c r="L7" s="693"/>
      <c r="M7" s="693"/>
      <c r="N7" s="694"/>
    </row>
    <row r="8" spans="1:14" ht="15">
      <c r="A8" s="695"/>
      <c r="B8" s="684"/>
      <c r="C8" s="684"/>
      <c r="D8" s="696"/>
      <c r="E8" s="695"/>
      <c r="F8" s="696"/>
      <c r="G8" s="697" t="s">
        <v>651</v>
      </c>
      <c r="H8" s="698"/>
      <c r="I8" s="697" t="s">
        <v>652</v>
      </c>
      <c r="J8" s="698"/>
      <c r="K8" s="699" t="s">
        <v>653</v>
      </c>
      <c r="L8" s="698"/>
      <c r="M8" s="699" t="s">
        <v>654</v>
      </c>
      <c r="N8" s="698"/>
    </row>
    <row r="9" spans="1:14" ht="15.75" thickBot="1">
      <c r="A9" s="695"/>
      <c r="B9" s="684"/>
      <c r="C9" s="684"/>
      <c r="D9" s="696"/>
      <c r="E9" s="695"/>
      <c r="F9" s="696"/>
      <c r="G9" s="418" t="s">
        <v>655</v>
      </c>
      <c r="H9" s="700" t="s">
        <v>656</v>
      </c>
      <c r="I9" s="418" t="s">
        <v>655</v>
      </c>
      <c r="J9" s="700" t="s">
        <v>656</v>
      </c>
      <c r="K9" s="701" t="s">
        <v>655</v>
      </c>
      <c r="L9" s="700" t="s">
        <v>656</v>
      </c>
      <c r="M9" s="701" t="s">
        <v>655</v>
      </c>
      <c r="N9" s="702" t="s">
        <v>656</v>
      </c>
    </row>
    <row r="10" spans="1:14" ht="120" customHeight="1" thickBot="1">
      <c r="A10" s="703" t="s">
        <v>686</v>
      </c>
      <c r="B10" s="704"/>
      <c r="C10" s="704"/>
      <c r="D10" s="705"/>
      <c r="E10" s="706" t="s">
        <v>687</v>
      </c>
      <c r="F10" s="707"/>
      <c r="G10" s="708" t="s">
        <v>518</v>
      </c>
      <c r="H10" s="709">
        <v>155900</v>
      </c>
      <c r="I10" s="708" t="s">
        <v>518</v>
      </c>
      <c r="J10" s="709">
        <v>179400</v>
      </c>
      <c r="K10" s="708" t="s">
        <v>518</v>
      </c>
      <c r="L10" s="709">
        <v>94000</v>
      </c>
      <c r="M10" s="708" t="s">
        <v>518</v>
      </c>
      <c r="N10" s="709">
        <v>70500</v>
      </c>
    </row>
    <row r="11" spans="1:14" ht="15.75" thickBot="1">
      <c r="A11" s="710" t="s">
        <v>156</v>
      </c>
      <c r="B11" s="711"/>
      <c r="C11" s="711"/>
      <c r="D11" s="712"/>
      <c r="E11" s="711"/>
      <c r="F11" s="712"/>
      <c r="G11" s="713">
        <f>SUM(G10)</f>
        <v>0</v>
      </c>
      <c r="H11" s="713">
        <f aca="true" t="shared" si="0" ref="H11:N11">SUM(H10)</f>
        <v>155900</v>
      </c>
      <c r="I11" s="713">
        <f t="shared" si="0"/>
        <v>0</v>
      </c>
      <c r="J11" s="713">
        <f t="shared" si="0"/>
        <v>179400</v>
      </c>
      <c r="K11" s="713">
        <f t="shared" si="0"/>
        <v>0</v>
      </c>
      <c r="L11" s="713">
        <f t="shared" si="0"/>
        <v>94000</v>
      </c>
      <c r="M11" s="713">
        <f t="shared" si="0"/>
        <v>0</v>
      </c>
      <c r="N11" s="713">
        <f t="shared" si="0"/>
        <v>70500</v>
      </c>
    </row>
    <row r="12" spans="1:14" ht="15">
      <c r="A12" s="714" t="s">
        <v>659</v>
      </c>
      <c r="B12" s="715"/>
      <c r="C12" s="715"/>
      <c r="D12" s="715"/>
      <c r="E12" s="715"/>
      <c r="F12" s="716"/>
      <c r="G12" s="717" t="s">
        <v>660</v>
      </c>
      <c r="H12" s="718"/>
      <c r="I12" s="719"/>
      <c r="J12" s="720"/>
      <c r="K12" s="717" t="s">
        <v>661</v>
      </c>
      <c r="L12" s="718"/>
      <c r="M12" s="719"/>
      <c r="N12" s="720"/>
    </row>
    <row r="13" spans="1:14" ht="15">
      <c r="A13" s="721"/>
      <c r="B13" s="722"/>
      <c r="C13" s="722"/>
      <c r="D13" s="722"/>
      <c r="E13" s="722"/>
      <c r="F13" s="723"/>
      <c r="G13" s="701"/>
      <c r="H13" s="724"/>
      <c r="I13" s="418"/>
      <c r="J13" s="702"/>
      <c r="K13" s="701"/>
      <c r="L13" s="724"/>
      <c r="M13" s="418"/>
      <c r="N13" s="702"/>
    </row>
    <row r="14" spans="1:14" ht="15">
      <c r="A14" s="721"/>
      <c r="B14" s="725" t="s">
        <v>662</v>
      </c>
      <c r="C14" s="725"/>
      <c r="D14" s="725"/>
      <c r="E14" s="725"/>
      <c r="F14" s="723"/>
      <c r="G14" s="701"/>
      <c r="H14" s="726" t="s">
        <v>663</v>
      </c>
      <c r="I14" s="726"/>
      <c r="J14" s="727"/>
      <c r="K14" s="701"/>
      <c r="L14" s="726" t="s">
        <v>31</v>
      </c>
      <c r="M14" s="726"/>
      <c r="N14" s="702"/>
    </row>
    <row r="15" spans="1:14" ht="15">
      <c r="A15" s="721"/>
      <c r="B15" s="728" t="s">
        <v>664</v>
      </c>
      <c r="C15" s="728"/>
      <c r="D15" s="728"/>
      <c r="E15" s="728"/>
      <c r="F15" s="723"/>
      <c r="G15" s="701"/>
      <c r="H15" s="729" t="s">
        <v>665</v>
      </c>
      <c r="I15" s="729"/>
      <c r="J15" s="702"/>
      <c r="K15" s="701"/>
      <c r="L15" s="729" t="s">
        <v>33</v>
      </c>
      <c r="M15" s="729"/>
      <c r="N15" s="702"/>
    </row>
    <row r="16" spans="1:14" ht="15.75" thickBot="1">
      <c r="A16" s="730"/>
      <c r="B16" s="731"/>
      <c r="C16" s="731"/>
      <c r="D16" s="731"/>
      <c r="E16" s="731" t="s">
        <v>666</v>
      </c>
      <c r="F16" s="732"/>
      <c r="G16" s="733"/>
      <c r="H16" s="734"/>
      <c r="I16" s="735" t="s">
        <v>666</v>
      </c>
      <c r="J16" s="736"/>
      <c r="K16" s="733"/>
      <c r="L16" s="737"/>
      <c r="M16" s="735" t="s">
        <v>666</v>
      </c>
      <c r="N16" s="736"/>
    </row>
    <row r="17" spans="7:14" ht="15">
      <c r="G17" s="409"/>
      <c r="H17" s="681"/>
      <c r="I17" s="409"/>
      <c r="J17" s="681"/>
      <c r="K17" s="409"/>
      <c r="L17" s="681"/>
      <c r="M17" s="409"/>
      <c r="N17" s="681"/>
    </row>
    <row r="18" spans="7:14" ht="15">
      <c r="G18" s="409"/>
      <c r="H18" s="681"/>
      <c r="I18" s="409"/>
      <c r="J18" s="681"/>
      <c r="K18" s="409"/>
      <c r="L18" s="681"/>
      <c r="M18" s="409"/>
      <c r="N18" s="681"/>
    </row>
  </sheetData>
  <mergeCells count="21">
    <mergeCell ref="A10:D10"/>
    <mergeCell ref="E10:F10"/>
    <mergeCell ref="B14:E14"/>
    <mergeCell ref="H14:I14"/>
    <mergeCell ref="L14:M14"/>
    <mergeCell ref="B15:E15"/>
    <mergeCell ref="H15:I15"/>
    <mergeCell ref="L15:M15"/>
    <mergeCell ref="A7:D9"/>
    <mergeCell ref="E7:F9"/>
    <mergeCell ref="G7:N7"/>
    <mergeCell ref="G8:H8"/>
    <mergeCell ref="I8:J8"/>
    <mergeCell ref="K8:L8"/>
    <mergeCell ref="M8:N8"/>
    <mergeCell ref="A1:N1"/>
    <mergeCell ref="A2:N2"/>
    <mergeCell ref="A3:N3"/>
    <mergeCell ref="A5:C6"/>
    <mergeCell ref="E5:H6"/>
    <mergeCell ref="M5:N5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1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 topLeftCell="A1">
      <selection activeCell="T12" sqref="T12"/>
    </sheetView>
  </sheetViews>
  <sheetFormatPr defaultColWidth="9.140625" defaultRowHeight="15"/>
  <cols>
    <col min="2" max="2" width="6.7109375" style="0" customWidth="1"/>
    <col min="4" max="4" width="0.2890625" style="0" customWidth="1"/>
    <col min="6" max="6" width="8.00390625" style="0" customWidth="1"/>
    <col min="7" max="7" width="15.00390625" style="0" customWidth="1"/>
    <col min="8" max="8" width="13.28125" style="0" customWidth="1"/>
    <col min="9" max="9" width="14.28125" style="0" customWidth="1"/>
    <col min="10" max="10" width="13.28125" style="0" customWidth="1"/>
    <col min="11" max="11" width="15.140625" style="0" customWidth="1"/>
    <col min="12" max="12" width="13.28125" style="0" customWidth="1"/>
    <col min="13" max="13" width="16.57421875" style="0" customWidth="1"/>
    <col min="14" max="14" width="19.421875" style="0" customWidth="1"/>
    <col min="15" max="15" width="13.28125" style="0" bestFit="1" customWidth="1"/>
  </cols>
  <sheetData>
    <row r="1" spans="1:14" ht="19.5">
      <c r="A1" s="676" t="s">
        <v>640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8.75">
      <c r="A2" s="677" t="s">
        <v>641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4" ht="18.75">
      <c r="A3" s="677" t="s">
        <v>642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ht="18.75">
      <c r="A4" s="678" t="s">
        <v>643</v>
      </c>
      <c r="C4" s="738" t="s">
        <v>667</v>
      </c>
      <c r="G4" s="409"/>
      <c r="H4" s="681"/>
      <c r="I4" s="409"/>
      <c r="J4" s="681"/>
      <c r="K4" s="409"/>
      <c r="L4" s="681"/>
      <c r="M4" s="409"/>
      <c r="N4" s="681"/>
    </row>
    <row r="5" spans="1:14" ht="15.75" customHeight="1">
      <c r="A5" s="682" t="s">
        <v>645</v>
      </c>
      <c r="B5" s="682"/>
      <c r="C5" s="682"/>
      <c r="D5" s="683"/>
      <c r="E5" s="684" t="s">
        <v>688</v>
      </c>
      <c r="F5" s="684"/>
      <c r="G5" s="684"/>
      <c r="H5" s="684"/>
      <c r="I5" s="685"/>
      <c r="J5" s="686" t="s">
        <v>647</v>
      </c>
      <c r="L5" s="686"/>
      <c r="M5" s="687">
        <v>1500000</v>
      </c>
      <c r="N5" s="687"/>
    </row>
    <row r="6" spans="1:14" ht="34.5" customHeight="1" thickBot="1">
      <c r="A6" s="688"/>
      <c r="B6" s="688"/>
      <c r="C6" s="688"/>
      <c r="E6" s="689"/>
      <c r="F6" s="689"/>
      <c r="G6" s="689"/>
      <c r="H6" s="689"/>
      <c r="I6" s="409"/>
      <c r="J6" s="681"/>
      <c r="K6" s="409"/>
      <c r="L6" s="681"/>
      <c r="M6" s="409"/>
      <c r="N6" s="681"/>
    </row>
    <row r="7" spans="1:14" ht="16.5" thickBot="1">
      <c r="A7" s="690" t="s">
        <v>648</v>
      </c>
      <c r="B7" s="691"/>
      <c r="C7" s="691"/>
      <c r="D7" s="692"/>
      <c r="E7" s="690" t="s">
        <v>649</v>
      </c>
      <c r="F7" s="692"/>
      <c r="G7" s="693" t="s">
        <v>650</v>
      </c>
      <c r="H7" s="693"/>
      <c r="I7" s="693"/>
      <c r="J7" s="693"/>
      <c r="K7" s="693"/>
      <c r="L7" s="693"/>
      <c r="M7" s="693"/>
      <c r="N7" s="694"/>
    </row>
    <row r="8" spans="1:14" ht="15">
      <c r="A8" s="695"/>
      <c r="B8" s="684"/>
      <c r="C8" s="684"/>
      <c r="D8" s="696"/>
      <c r="E8" s="695"/>
      <c r="F8" s="696"/>
      <c r="G8" s="697" t="s">
        <v>651</v>
      </c>
      <c r="H8" s="698"/>
      <c r="I8" s="697" t="s">
        <v>652</v>
      </c>
      <c r="J8" s="698"/>
      <c r="K8" s="699" t="s">
        <v>653</v>
      </c>
      <c r="L8" s="698"/>
      <c r="M8" s="699" t="s">
        <v>654</v>
      </c>
      <c r="N8" s="698"/>
    </row>
    <row r="9" spans="1:14" ht="15">
      <c r="A9" s="695"/>
      <c r="B9" s="684"/>
      <c r="C9" s="684"/>
      <c r="D9" s="696"/>
      <c r="E9" s="770"/>
      <c r="F9" s="771"/>
      <c r="G9" s="418" t="s">
        <v>655</v>
      </c>
      <c r="H9" s="700" t="s">
        <v>656</v>
      </c>
      <c r="I9" s="418" t="s">
        <v>655</v>
      </c>
      <c r="J9" s="700" t="s">
        <v>656</v>
      </c>
      <c r="K9" s="701" t="s">
        <v>655</v>
      </c>
      <c r="L9" s="700" t="s">
        <v>656</v>
      </c>
      <c r="M9" s="701" t="s">
        <v>655</v>
      </c>
      <c r="N9" s="702" t="s">
        <v>656</v>
      </c>
    </row>
    <row r="10" spans="1:15" ht="120" customHeight="1">
      <c r="A10" s="747" t="s">
        <v>657</v>
      </c>
      <c r="B10" s="748"/>
      <c r="C10" s="748"/>
      <c r="D10" s="749"/>
      <c r="E10" s="772" t="s">
        <v>689</v>
      </c>
      <c r="F10" s="773"/>
      <c r="G10" s="752" t="s">
        <v>658</v>
      </c>
      <c r="H10" s="753">
        <v>388875.75</v>
      </c>
      <c r="I10" s="752" t="s">
        <v>658</v>
      </c>
      <c r="J10" s="753">
        <v>338707.5</v>
      </c>
      <c r="K10" s="752" t="s">
        <v>658</v>
      </c>
      <c r="L10" s="753">
        <v>336507.5</v>
      </c>
      <c r="M10" s="752" t="s">
        <v>658</v>
      </c>
      <c r="N10" s="753">
        <v>335907.5</v>
      </c>
      <c r="O10" s="401">
        <f>SUM(N10+L10+J10+H10)</f>
        <v>1399998.25</v>
      </c>
    </row>
    <row r="11" spans="1:15" ht="62.25" customHeight="1" thickBot="1">
      <c r="A11" s="754" t="s">
        <v>553</v>
      </c>
      <c r="B11" s="755"/>
      <c r="C11" s="755"/>
      <c r="D11" s="756"/>
      <c r="E11" s="757"/>
      <c r="F11" s="758"/>
      <c r="G11" s="759" t="s">
        <v>690</v>
      </c>
      <c r="H11" s="760">
        <v>25000</v>
      </c>
      <c r="I11" s="759" t="s">
        <v>690</v>
      </c>
      <c r="J11" s="760">
        <v>25000</v>
      </c>
      <c r="K11" s="759" t="s">
        <v>690</v>
      </c>
      <c r="L11" s="760">
        <v>25000</v>
      </c>
      <c r="M11" s="759" t="s">
        <v>690</v>
      </c>
      <c r="N11" s="760">
        <v>25000</v>
      </c>
      <c r="O11" s="401">
        <f>SUM(N11+L11+J11+H11)</f>
        <v>100000</v>
      </c>
    </row>
    <row r="12" spans="1:14" ht="15.75" thickBot="1">
      <c r="A12" s="710" t="s">
        <v>156</v>
      </c>
      <c r="B12" s="711"/>
      <c r="C12" s="711"/>
      <c r="D12" s="712"/>
      <c r="E12" s="711"/>
      <c r="F12" s="712"/>
      <c r="G12" s="713">
        <f>SUM(G10:G11)</f>
        <v>0</v>
      </c>
      <c r="H12" s="713">
        <f aca="true" t="shared" si="0" ref="H12:N12">SUM(H10:H11)</f>
        <v>413875.75</v>
      </c>
      <c r="I12" s="713">
        <f t="shared" si="0"/>
        <v>0</v>
      </c>
      <c r="J12" s="713">
        <f t="shared" si="0"/>
        <v>363707.5</v>
      </c>
      <c r="K12" s="713">
        <f t="shared" si="0"/>
        <v>0</v>
      </c>
      <c r="L12" s="713">
        <f t="shared" si="0"/>
        <v>361507.5</v>
      </c>
      <c r="M12" s="713">
        <f t="shared" si="0"/>
        <v>0</v>
      </c>
      <c r="N12" s="713">
        <f t="shared" si="0"/>
        <v>360907.5</v>
      </c>
    </row>
    <row r="13" spans="1:14" ht="15">
      <c r="A13" s="714" t="s">
        <v>659</v>
      </c>
      <c r="B13" s="715"/>
      <c r="C13" s="715"/>
      <c r="D13" s="715"/>
      <c r="E13" s="715"/>
      <c r="F13" s="716"/>
      <c r="G13" s="717" t="s">
        <v>660</v>
      </c>
      <c r="H13" s="718"/>
      <c r="I13" s="719"/>
      <c r="J13" s="720"/>
      <c r="K13" s="717" t="s">
        <v>661</v>
      </c>
      <c r="L13" s="718"/>
      <c r="M13" s="719"/>
      <c r="N13" s="720"/>
    </row>
    <row r="14" spans="1:14" ht="15">
      <c r="A14" s="721"/>
      <c r="B14" s="722"/>
      <c r="C14" s="722"/>
      <c r="D14" s="722"/>
      <c r="E14" s="722"/>
      <c r="F14" s="723"/>
      <c r="G14" s="701"/>
      <c r="H14" s="724"/>
      <c r="I14" s="418"/>
      <c r="J14" s="702"/>
      <c r="K14" s="701"/>
      <c r="L14" s="724"/>
      <c r="M14" s="418"/>
      <c r="N14" s="702"/>
    </row>
    <row r="15" spans="1:14" ht="15">
      <c r="A15" s="721"/>
      <c r="B15" s="725" t="s">
        <v>662</v>
      </c>
      <c r="C15" s="725"/>
      <c r="D15" s="725"/>
      <c r="E15" s="725"/>
      <c r="F15" s="723"/>
      <c r="G15" s="701"/>
      <c r="H15" s="726" t="s">
        <v>663</v>
      </c>
      <c r="I15" s="726"/>
      <c r="J15" s="727"/>
      <c r="K15" s="701"/>
      <c r="L15" s="726" t="s">
        <v>31</v>
      </c>
      <c r="M15" s="726"/>
      <c r="N15" s="702"/>
    </row>
    <row r="16" spans="1:14" ht="15">
      <c r="A16" s="721"/>
      <c r="B16" s="728" t="s">
        <v>664</v>
      </c>
      <c r="C16" s="728"/>
      <c r="D16" s="728"/>
      <c r="E16" s="728"/>
      <c r="F16" s="723"/>
      <c r="G16" s="701"/>
      <c r="H16" s="729" t="s">
        <v>665</v>
      </c>
      <c r="I16" s="729"/>
      <c r="J16" s="702"/>
      <c r="K16" s="701"/>
      <c r="L16" s="729" t="s">
        <v>33</v>
      </c>
      <c r="M16" s="729"/>
      <c r="N16" s="702"/>
    </row>
    <row r="17" spans="1:14" ht="15.75" thickBot="1">
      <c r="A17" s="730"/>
      <c r="B17" s="731"/>
      <c r="C17" s="731"/>
      <c r="D17" s="731"/>
      <c r="E17" s="731" t="s">
        <v>666</v>
      </c>
      <c r="F17" s="732"/>
      <c r="G17" s="733"/>
      <c r="H17" s="734"/>
      <c r="I17" s="735" t="s">
        <v>666</v>
      </c>
      <c r="J17" s="736"/>
      <c r="K17" s="733"/>
      <c r="L17" s="737"/>
      <c r="M17" s="735" t="s">
        <v>666</v>
      </c>
      <c r="N17" s="736"/>
    </row>
    <row r="18" spans="7:14" ht="15">
      <c r="G18" s="409"/>
      <c r="H18" s="681"/>
      <c r="I18" s="409"/>
      <c r="J18" s="681"/>
      <c r="K18" s="409"/>
      <c r="L18" s="681"/>
      <c r="M18" s="409"/>
      <c r="N18" s="681"/>
    </row>
    <row r="19" spans="7:14" ht="15">
      <c r="G19" s="409"/>
      <c r="H19" s="681"/>
      <c r="I19" s="409"/>
      <c r="J19" s="681"/>
      <c r="K19" s="409"/>
      <c r="L19" s="681"/>
      <c r="M19" s="409"/>
      <c r="N19" s="681"/>
    </row>
  </sheetData>
  <mergeCells count="22">
    <mergeCell ref="B16:E16"/>
    <mergeCell ref="H16:I16"/>
    <mergeCell ref="L16:M16"/>
    <mergeCell ref="A10:D10"/>
    <mergeCell ref="E10:F11"/>
    <mergeCell ref="A11:D11"/>
    <mergeCell ref="B15:E15"/>
    <mergeCell ref="H15:I15"/>
    <mergeCell ref="L15:M15"/>
    <mergeCell ref="A7:D9"/>
    <mergeCell ref="E7:F9"/>
    <mergeCell ref="G7:N7"/>
    <mergeCell ref="G8:H8"/>
    <mergeCell ref="I8:J8"/>
    <mergeCell ref="K8:L8"/>
    <mergeCell ref="M8:N8"/>
    <mergeCell ref="A1:N1"/>
    <mergeCell ref="A2:N2"/>
    <mergeCell ref="A3:N3"/>
    <mergeCell ref="A5:C6"/>
    <mergeCell ref="E5:H6"/>
    <mergeCell ref="M5:N5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1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 topLeftCell="A1">
      <selection activeCell="T12" sqref="T12"/>
    </sheetView>
  </sheetViews>
  <sheetFormatPr defaultColWidth="9.140625" defaultRowHeight="15"/>
  <cols>
    <col min="2" max="2" width="6.7109375" style="0" customWidth="1"/>
    <col min="4" max="4" width="0.2890625" style="0" customWidth="1"/>
    <col min="6" max="6" width="8.00390625" style="0" customWidth="1"/>
    <col min="7" max="7" width="15.00390625" style="0" customWidth="1"/>
    <col min="8" max="8" width="13.28125" style="0" customWidth="1"/>
    <col min="9" max="9" width="14.28125" style="0" customWidth="1"/>
    <col min="10" max="10" width="13.28125" style="0" customWidth="1"/>
    <col min="11" max="11" width="15.140625" style="0" customWidth="1"/>
    <col min="12" max="12" width="13.28125" style="0" customWidth="1"/>
    <col min="13" max="13" width="16.57421875" style="0" customWidth="1"/>
    <col min="14" max="14" width="19.421875" style="0" customWidth="1"/>
    <col min="15" max="15" width="11.57421875" style="0" bestFit="1" customWidth="1"/>
  </cols>
  <sheetData>
    <row r="1" spans="1:14" ht="19.5">
      <c r="A1" s="676" t="s">
        <v>640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8.75">
      <c r="A2" s="677" t="s">
        <v>641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4" ht="18.75">
      <c r="A3" s="677" t="s">
        <v>642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ht="18.75">
      <c r="A4" s="678" t="s">
        <v>643</v>
      </c>
      <c r="C4" s="738" t="s">
        <v>667</v>
      </c>
      <c r="G4" s="409"/>
      <c r="H4" s="681"/>
      <c r="I4" s="409"/>
      <c r="J4" s="681"/>
      <c r="K4" s="409"/>
      <c r="L4" s="681"/>
      <c r="M4" s="409"/>
      <c r="N4" s="681"/>
    </row>
    <row r="5" spans="1:14" ht="15.75" customHeight="1">
      <c r="A5" s="682" t="s">
        <v>645</v>
      </c>
      <c r="B5" s="682"/>
      <c r="C5" s="682"/>
      <c r="D5" s="683"/>
      <c r="E5" s="768" t="s">
        <v>582</v>
      </c>
      <c r="F5" s="768"/>
      <c r="G5" s="768"/>
      <c r="H5" s="768"/>
      <c r="I5" s="685"/>
      <c r="J5" s="686" t="s">
        <v>647</v>
      </c>
      <c r="L5" s="686"/>
      <c r="M5" s="687">
        <v>600000</v>
      </c>
      <c r="N5" s="687"/>
    </row>
    <row r="6" spans="1:14" ht="34.5" customHeight="1" thickBot="1">
      <c r="A6" s="688"/>
      <c r="B6" s="688"/>
      <c r="C6" s="688"/>
      <c r="E6" s="769"/>
      <c r="F6" s="769"/>
      <c r="G6" s="769"/>
      <c r="H6" s="769"/>
      <c r="I6" s="409"/>
      <c r="J6" s="681"/>
      <c r="K6" s="409"/>
      <c r="L6" s="681"/>
      <c r="M6" s="409"/>
      <c r="N6" s="681"/>
    </row>
    <row r="7" spans="1:14" ht="16.5" thickBot="1">
      <c r="A7" s="690" t="s">
        <v>648</v>
      </c>
      <c r="B7" s="691"/>
      <c r="C7" s="691"/>
      <c r="D7" s="692"/>
      <c r="E7" s="690" t="s">
        <v>649</v>
      </c>
      <c r="F7" s="692"/>
      <c r="G7" s="693" t="s">
        <v>650</v>
      </c>
      <c r="H7" s="693"/>
      <c r="I7" s="693"/>
      <c r="J7" s="693"/>
      <c r="K7" s="693"/>
      <c r="L7" s="693"/>
      <c r="M7" s="693"/>
      <c r="N7" s="694"/>
    </row>
    <row r="8" spans="1:14" ht="15">
      <c r="A8" s="695"/>
      <c r="B8" s="684"/>
      <c r="C8" s="684"/>
      <c r="D8" s="696"/>
      <c r="E8" s="695"/>
      <c r="F8" s="696"/>
      <c r="G8" s="697" t="s">
        <v>651</v>
      </c>
      <c r="H8" s="698"/>
      <c r="I8" s="697" t="s">
        <v>652</v>
      </c>
      <c r="J8" s="698"/>
      <c r="K8" s="699" t="s">
        <v>653</v>
      </c>
      <c r="L8" s="698"/>
      <c r="M8" s="699" t="s">
        <v>654</v>
      </c>
      <c r="N8" s="698"/>
    </row>
    <row r="9" spans="1:14" ht="15.75" thickBot="1">
      <c r="A9" s="695"/>
      <c r="B9" s="684"/>
      <c r="C9" s="684"/>
      <c r="D9" s="696"/>
      <c r="E9" s="695"/>
      <c r="F9" s="696"/>
      <c r="G9" s="418" t="s">
        <v>655</v>
      </c>
      <c r="H9" s="700" t="s">
        <v>656</v>
      </c>
      <c r="I9" s="418" t="s">
        <v>655</v>
      </c>
      <c r="J9" s="700" t="s">
        <v>656</v>
      </c>
      <c r="K9" s="701" t="s">
        <v>655</v>
      </c>
      <c r="L9" s="700" t="s">
        <v>656</v>
      </c>
      <c r="M9" s="701" t="s">
        <v>655</v>
      </c>
      <c r="N9" s="702" t="s">
        <v>656</v>
      </c>
    </row>
    <row r="10" spans="1:15" ht="120" customHeight="1">
      <c r="A10" s="740" t="s">
        <v>691</v>
      </c>
      <c r="B10" s="741"/>
      <c r="C10" s="741"/>
      <c r="D10" s="742"/>
      <c r="E10" s="743" t="s">
        <v>692</v>
      </c>
      <c r="F10" s="744"/>
      <c r="G10" s="745" t="s">
        <v>673</v>
      </c>
      <c r="H10" s="746">
        <v>142260</v>
      </c>
      <c r="I10" s="745" t="s">
        <v>673</v>
      </c>
      <c r="J10" s="746">
        <v>95740</v>
      </c>
      <c r="K10" s="745" t="s">
        <v>673</v>
      </c>
      <c r="L10" s="746">
        <v>37100</v>
      </c>
      <c r="M10" s="745"/>
      <c r="N10" s="746"/>
      <c r="O10" s="401">
        <f>N10+L10+J10+H10</f>
        <v>275100</v>
      </c>
    </row>
    <row r="11" spans="1:15" ht="51.75" customHeight="1">
      <c r="A11" s="774" t="s">
        <v>693</v>
      </c>
      <c r="B11" s="775"/>
      <c r="C11" s="775"/>
      <c r="D11" s="776"/>
      <c r="E11" s="750"/>
      <c r="F11" s="751"/>
      <c r="G11" s="777" t="s">
        <v>694</v>
      </c>
      <c r="H11" s="778">
        <v>150000</v>
      </c>
      <c r="I11" s="777"/>
      <c r="J11" s="778"/>
      <c r="K11" s="777"/>
      <c r="L11" s="778"/>
      <c r="M11" s="777"/>
      <c r="N11" s="778"/>
      <c r="O11" s="401">
        <f aca="true" t="shared" si="0" ref="O11:O12">N11+L11+J11+H11</f>
        <v>150000</v>
      </c>
    </row>
    <row r="12" spans="1:15" ht="30.75" thickBot="1">
      <c r="A12" s="754" t="s">
        <v>657</v>
      </c>
      <c r="B12" s="755"/>
      <c r="C12" s="755"/>
      <c r="D12" s="756"/>
      <c r="E12" s="757"/>
      <c r="F12" s="758"/>
      <c r="G12" s="759" t="s">
        <v>658</v>
      </c>
      <c r="H12" s="760">
        <v>108700</v>
      </c>
      <c r="I12" s="759" t="s">
        <v>658</v>
      </c>
      <c r="J12" s="760">
        <v>33100</v>
      </c>
      <c r="K12" s="759" t="s">
        <v>658</v>
      </c>
      <c r="L12" s="760">
        <v>33100</v>
      </c>
      <c r="M12" s="759"/>
      <c r="N12" s="760"/>
      <c r="O12" s="401">
        <f t="shared" si="0"/>
        <v>174900</v>
      </c>
    </row>
    <row r="13" spans="1:14" ht="15.75" thickBot="1">
      <c r="A13" s="710" t="s">
        <v>156</v>
      </c>
      <c r="B13" s="711"/>
      <c r="C13" s="711"/>
      <c r="D13" s="712"/>
      <c r="E13" s="711"/>
      <c r="F13" s="712"/>
      <c r="G13" s="713">
        <f>SUM(G10:G12)</f>
        <v>0</v>
      </c>
      <c r="H13" s="713">
        <f aca="true" t="shared" si="1" ref="H13:N13">SUM(H10:H12)</f>
        <v>400960</v>
      </c>
      <c r="I13" s="713">
        <f t="shared" si="1"/>
        <v>0</v>
      </c>
      <c r="J13" s="713">
        <f t="shared" si="1"/>
        <v>128840</v>
      </c>
      <c r="K13" s="713">
        <f t="shared" si="1"/>
        <v>0</v>
      </c>
      <c r="L13" s="713">
        <f t="shared" si="1"/>
        <v>70200</v>
      </c>
      <c r="M13" s="713">
        <f t="shared" si="1"/>
        <v>0</v>
      </c>
      <c r="N13" s="713">
        <f t="shared" si="1"/>
        <v>0</v>
      </c>
    </row>
    <row r="14" spans="1:15" ht="15">
      <c r="A14" s="714" t="s">
        <v>659</v>
      </c>
      <c r="B14" s="715"/>
      <c r="C14" s="715"/>
      <c r="D14" s="715"/>
      <c r="E14" s="715"/>
      <c r="F14" s="716"/>
      <c r="G14" s="717" t="s">
        <v>660</v>
      </c>
      <c r="H14" s="718"/>
      <c r="I14" s="719"/>
      <c r="J14" s="720"/>
      <c r="K14" s="717" t="s">
        <v>661</v>
      </c>
      <c r="L14" s="718"/>
      <c r="M14" s="719"/>
      <c r="N14" s="720"/>
      <c r="O14" s="401">
        <f>SUM(O10:O12)</f>
        <v>600000</v>
      </c>
    </row>
    <row r="15" spans="1:14" ht="15">
      <c r="A15" s="721"/>
      <c r="B15" s="722"/>
      <c r="C15" s="722"/>
      <c r="D15" s="722"/>
      <c r="E15" s="722"/>
      <c r="F15" s="723"/>
      <c r="G15" s="701"/>
      <c r="H15" s="724"/>
      <c r="I15" s="418"/>
      <c r="J15" s="702"/>
      <c r="K15" s="701"/>
      <c r="L15" s="724"/>
      <c r="M15" s="418"/>
      <c r="N15" s="702"/>
    </row>
    <row r="16" spans="1:14" ht="15">
      <c r="A16" s="721"/>
      <c r="B16" s="725" t="s">
        <v>662</v>
      </c>
      <c r="C16" s="725"/>
      <c r="D16" s="725"/>
      <c r="E16" s="725"/>
      <c r="F16" s="723"/>
      <c r="G16" s="701"/>
      <c r="H16" s="726" t="s">
        <v>663</v>
      </c>
      <c r="I16" s="726"/>
      <c r="J16" s="727"/>
      <c r="K16" s="701"/>
      <c r="L16" s="726" t="s">
        <v>31</v>
      </c>
      <c r="M16" s="726"/>
      <c r="N16" s="702"/>
    </row>
    <row r="17" spans="1:14" ht="15">
      <c r="A17" s="721"/>
      <c r="B17" s="728" t="s">
        <v>664</v>
      </c>
      <c r="C17" s="728"/>
      <c r="D17" s="728"/>
      <c r="E17" s="728"/>
      <c r="F17" s="723"/>
      <c r="G17" s="701"/>
      <c r="H17" s="729" t="s">
        <v>665</v>
      </c>
      <c r="I17" s="729"/>
      <c r="J17" s="702"/>
      <c r="K17" s="701"/>
      <c r="L17" s="729" t="s">
        <v>33</v>
      </c>
      <c r="M17" s="729"/>
      <c r="N17" s="702"/>
    </row>
    <row r="18" spans="1:14" ht="15.75" thickBot="1">
      <c r="A18" s="730"/>
      <c r="B18" s="731"/>
      <c r="C18" s="731"/>
      <c r="D18" s="731"/>
      <c r="E18" s="731" t="s">
        <v>666</v>
      </c>
      <c r="F18" s="732"/>
      <c r="G18" s="733"/>
      <c r="H18" s="734"/>
      <c r="I18" s="735" t="s">
        <v>666</v>
      </c>
      <c r="J18" s="736"/>
      <c r="K18" s="733"/>
      <c r="L18" s="737"/>
      <c r="M18" s="735" t="s">
        <v>666</v>
      </c>
      <c r="N18" s="736"/>
    </row>
    <row r="19" spans="7:14" ht="15">
      <c r="G19" s="409"/>
      <c r="H19" s="681"/>
      <c r="I19" s="409"/>
      <c r="J19" s="681"/>
      <c r="K19" s="409"/>
      <c r="L19" s="681"/>
      <c r="M19" s="409"/>
      <c r="N19" s="681"/>
    </row>
    <row r="20" spans="7:14" ht="15">
      <c r="G20" s="409"/>
      <c r="H20" s="681"/>
      <c r="I20" s="409"/>
      <c r="J20" s="681"/>
      <c r="K20" s="409"/>
      <c r="L20" s="681"/>
      <c r="M20" s="409"/>
      <c r="N20" s="681"/>
    </row>
  </sheetData>
  <mergeCells count="23">
    <mergeCell ref="L16:M16"/>
    <mergeCell ref="B17:E17"/>
    <mergeCell ref="H17:I17"/>
    <mergeCell ref="L17:M17"/>
    <mergeCell ref="A10:D10"/>
    <mergeCell ref="E10:F12"/>
    <mergeCell ref="A11:D11"/>
    <mergeCell ref="A12:D12"/>
    <mergeCell ref="B16:E16"/>
    <mergeCell ref="H16:I16"/>
    <mergeCell ref="A7:D9"/>
    <mergeCell ref="E7:F9"/>
    <mergeCell ref="G7:N7"/>
    <mergeCell ref="G8:H8"/>
    <mergeCell ref="I8:J8"/>
    <mergeCell ref="K8:L8"/>
    <mergeCell ref="M8:N8"/>
    <mergeCell ref="A1:N1"/>
    <mergeCell ref="A2:N2"/>
    <mergeCell ref="A3:N3"/>
    <mergeCell ref="A5:C6"/>
    <mergeCell ref="E5:H6"/>
    <mergeCell ref="M5:N5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1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 topLeftCell="A1">
      <selection activeCell="T12" sqref="T12"/>
    </sheetView>
  </sheetViews>
  <sheetFormatPr defaultColWidth="9.140625" defaultRowHeight="15"/>
  <cols>
    <col min="2" max="2" width="6.7109375" style="0" customWidth="1"/>
    <col min="4" max="4" width="0.2890625" style="0" customWidth="1"/>
    <col min="6" max="6" width="8.00390625" style="0" customWidth="1"/>
    <col min="7" max="7" width="15.00390625" style="0" customWidth="1"/>
    <col min="8" max="8" width="13.28125" style="0" customWidth="1"/>
    <col min="9" max="9" width="14.28125" style="0" customWidth="1"/>
    <col min="10" max="10" width="13.28125" style="0" customWidth="1"/>
    <col min="11" max="11" width="15.140625" style="0" customWidth="1"/>
    <col min="12" max="12" width="13.28125" style="0" customWidth="1"/>
    <col min="13" max="13" width="16.57421875" style="0" customWidth="1"/>
    <col min="14" max="14" width="18.140625" style="0" customWidth="1"/>
    <col min="15" max="15" width="11.57421875" style="0" bestFit="1" customWidth="1"/>
  </cols>
  <sheetData>
    <row r="1" spans="1:14" ht="19.5">
      <c r="A1" s="676" t="s">
        <v>640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8.75">
      <c r="A2" s="677" t="s">
        <v>641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4" ht="18.75">
      <c r="A3" s="677" t="s">
        <v>642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ht="18.75">
      <c r="A4" s="678" t="s">
        <v>643</v>
      </c>
      <c r="C4" s="738" t="s">
        <v>644</v>
      </c>
      <c r="G4" s="409"/>
      <c r="H4" s="681"/>
      <c r="I4" s="409"/>
      <c r="J4" s="681"/>
      <c r="K4" s="409"/>
      <c r="L4" s="681"/>
      <c r="M4" s="409"/>
      <c r="N4" s="681"/>
    </row>
    <row r="5" spans="1:14" ht="15.75" customHeight="1">
      <c r="A5" s="682" t="s">
        <v>645</v>
      </c>
      <c r="B5" s="682"/>
      <c r="C5" s="682"/>
      <c r="D5" s="683"/>
      <c r="E5" s="684" t="s">
        <v>695</v>
      </c>
      <c r="F5" s="684"/>
      <c r="G5" s="684"/>
      <c r="H5" s="684"/>
      <c r="I5" s="685"/>
      <c r="J5" s="686" t="s">
        <v>647</v>
      </c>
      <c r="L5" s="686"/>
      <c r="M5" s="687">
        <v>500000</v>
      </c>
      <c r="N5" s="687"/>
    </row>
    <row r="6" spans="1:14" ht="15.75" thickBot="1">
      <c r="A6" s="688"/>
      <c r="B6" s="688"/>
      <c r="C6" s="688"/>
      <c r="E6" s="689"/>
      <c r="F6" s="689"/>
      <c r="G6" s="689"/>
      <c r="H6" s="689"/>
      <c r="I6" s="409"/>
      <c r="J6" s="681"/>
      <c r="K6" s="409"/>
      <c r="L6" s="681"/>
      <c r="M6" s="409"/>
      <c r="N6" s="681"/>
    </row>
    <row r="7" spans="1:14" ht="16.5" thickBot="1">
      <c r="A7" s="690" t="s">
        <v>648</v>
      </c>
      <c r="B7" s="691"/>
      <c r="C7" s="691"/>
      <c r="D7" s="692"/>
      <c r="E7" s="690" t="s">
        <v>649</v>
      </c>
      <c r="F7" s="692"/>
      <c r="G7" s="693" t="s">
        <v>650</v>
      </c>
      <c r="H7" s="693"/>
      <c r="I7" s="693"/>
      <c r="J7" s="693"/>
      <c r="K7" s="693"/>
      <c r="L7" s="693"/>
      <c r="M7" s="693"/>
      <c r="N7" s="694"/>
    </row>
    <row r="8" spans="1:14" ht="15">
      <c r="A8" s="695"/>
      <c r="B8" s="684"/>
      <c r="C8" s="684"/>
      <c r="D8" s="696"/>
      <c r="E8" s="695"/>
      <c r="F8" s="696"/>
      <c r="G8" s="697" t="s">
        <v>651</v>
      </c>
      <c r="H8" s="698"/>
      <c r="I8" s="697" t="s">
        <v>652</v>
      </c>
      <c r="J8" s="698"/>
      <c r="K8" s="699" t="s">
        <v>653</v>
      </c>
      <c r="L8" s="698"/>
      <c r="M8" s="699" t="s">
        <v>654</v>
      </c>
      <c r="N8" s="698"/>
    </row>
    <row r="9" spans="1:14" ht="15.75" thickBot="1">
      <c r="A9" s="695"/>
      <c r="B9" s="684"/>
      <c r="C9" s="684"/>
      <c r="D9" s="696"/>
      <c r="E9" s="695"/>
      <c r="F9" s="696"/>
      <c r="G9" s="418" t="s">
        <v>655</v>
      </c>
      <c r="H9" s="700" t="s">
        <v>656</v>
      </c>
      <c r="I9" s="418" t="s">
        <v>655</v>
      </c>
      <c r="J9" s="700" t="s">
        <v>656</v>
      </c>
      <c r="K9" s="701" t="s">
        <v>655</v>
      </c>
      <c r="L9" s="700" t="s">
        <v>656</v>
      </c>
      <c r="M9" s="701" t="s">
        <v>655</v>
      </c>
      <c r="N9" s="702" t="s">
        <v>656</v>
      </c>
    </row>
    <row r="10" spans="1:15" ht="45" customHeight="1">
      <c r="A10" s="740" t="s">
        <v>676</v>
      </c>
      <c r="B10" s="741"/>
      <c r="C10" s="741"/>
      <c r="D10" s="742"/>
      <c r="E10" s="743" t="s">
        <v>696</v>
      </c>
      <c r="F10" s="744"/>
      <c r="G10" s="745" t="s">
        <v>697</v>
      </c>
      <c r="H10" s="746">
        <v>49961</v>
      </c>
      <c r="I10" s="745" t="s">
        <v>698</v>
      </c>
      <c r="J10" s="746">
        <v>50008</v>
      </c>
      <c r="K10" s="745" t="s">
        <v>698</v>
      </c>
      <c r="L10" s="746">
        <v>50008</v>
      </c>
      <c r="M10" s="745" t="s">
        <v>698</v>
      </c>
      <c r="N10" s="746">
        <v>50008</v>
      </c>
      <c r="O10" s="401">
        <f>N10+L10+J10+H10</f>
        <v>199985</v>
      </c>
    </row>
    <row r="11" spans="1:15" ht="45">
      <c r="A11" s="747" t="s">
        <v>672</v>
      </c>
      <c r="B11" s="748"/>
      <c r="C11" s="748"/>
      <c r="D11" s="749"/>
      <c r="E11" s="750"/>
      <c r="F11" s="751"/>
      <c r="G11" s="752" t="s">
        <v>673</v>
      </c>
      <c r="H11" s="753">
        <v>49999</v>
      </c>
      <c r="I11" s="752"/>
      <c r="J11" s="753"/>
      <c r="K11" s="752"/>
      <c r="L11" s="753"/>
      <c r="M11" s="752"/>
      <c r="N11" s="753"/>
      <c r="O11" s="401">
        <f aca="true" t="shared" si="0" ref="O11:O13">N11+L11+J11+H11</f>
        <v>49999</v>
      </c>
    </row>
    <row r="12" spans="1:15" ht="48.75" customHeight="1">
      <c r="A12" s="774" t="s">
        <v>699</v>
      </c>
      <c r="B12" s="775"/>
      <c r="C12" s="779"/>
      <c r="D12" s="780"/>
      <c r="E12" s="750"/>
      <c r="F12" s="751"/>
      <c r="G12" s="781" t="s">
        <v>694</v>
      </c>
      <c r="H12" s="782">
        <v>50000</v>
      </c>
      <c r="I12" s="781"/>
      <c r="J12" s="782"/>
      <c r="K12" s="781"/>
      <c r="L12" s="782"/>
      <c r="M12" s="781"/>
      <c r="N12" s="782"/>
      <c r="O12" s="401">
        <f t="shared" si="0"/>
        <v>50000</v>
      </c>
    </row>
    <row r="13" spans="1:15" ht="30.75" thickBot="1">
      <c r="A13" s="754" t="s">
        <v>657</v>
      </c>
      <c r="B13" s="755"/>
      <c r="C13" s="755"/>
      <c r="D13" s="756"/>
      <c r="E13" s="757"/>
      <c r="F13" s="758"/>
      <c r="G13" s="759"/>
      <c r="H13" s="760"/>
      <c r="I13" s="759" t="s">
        <v>658</v>
      </c>
      <c r="J13" s="760">
        <v>100106</v>
      </c>
      <c r="K13" s="759" t="s">
        <v>658</v>
      </c>
      <c r="L13" s="760">
        <v>64794</v>
      </c>
      <c r="M13" s="759" t="s">
        <v>658</v>
      </c>
      <c r="N13" s="760">
        <v>35100</v>
      </c>
      <c r="O13" s="401">
        <f t="shared" si="0"/>
        <v>200000</v>
      </c>
    </row>
    <row r="14" spans="1:14" ht="15.75" thickBot="1">
      <c r="A14" s="710" t="s">
        <v>156</v>
      </c>
      <c r="B14" s="711"/>
      <c r="C14" s="711"/>
      <c r="D14" s="712"/>
      <c r="E14" s="711"/>
      <c r="F14" s="712"/>
      <c r="G14" s="713">
        <f>SUM(G10:G13)</f>
        <v>0</v>
      </c>
      <c r="H14" s="713">
        <f aca="true" t="shared" si="1" ref="H14:N14">SUM(H10:H13)</f>
        <v>149960</v>
      </c>
      <c r="I14" s="713">
        <f t="shared" si="1"/>
        <v>0</v>
      </c>
      <c r="J14" s="713">
        <f t="shared" si="1"/>
        <v>150114</v>
      </c>
      <c r="K14" s="713">
        <f t="shared" si="1"/>
        <v>0</v>
      </c>
      <c r="L14" s="713">
        <f t="shared" si="1"/>
        <v>114802</v>
      </c>
      <c r="M14" s="713">
        <f t="shared" si="1"/>
        <v>0</v>
      </c>
      <c r="N14" s="765">
        <f t="shared" si="1"/>
        <v>85108</v>
      </c>
    </row>
    <row r="15" spans="1:14" ht="15">
      <c r="A15" s="714" t="s">
        <v>659</v>
      </c>
      <c r="B15" s="715"/>
      <c r="C15" s="715"/>
      <c r="D15" s="715"/>
      <c r="E15" s="715"/>
      <c r="F15" s="716"/>
      <c r="G15" s="717" t="s">
        <v>660</v>
      </c>
      <c r="H15" s="718"/>
      <c r="I15" s="719"/>
      <c r="J15" s="720"/>
      <c r="K15" s="717" t="s">
        <v>661</v>
      </c>
      <c r="L15" s="718"/>
      <c r="M15" s="719"/>
      <c r="N15" s="720"/>
    </row>
    <row r="16" spans="1:14" ht="15">
      <c r="A16" s="721"/>
      <c r="B16" s="722"/>
      <c r="C16" s="722"/>
      <c r="D16" s="722"/>
      <c r="E16" s="722"/>
      <c r="F16" s="723"/>
      <c r="G16" s="701"/>
      <c r="H16" s="724"/>
      <c r="I16" s="418"/>
      <c r="J16" s="702"/>
      <c r="K16" s="701"/>
      <c r="L16" s="724"/>
      <c r="M16" s="418"/>
      <c r="N16" s="702"/>
    </row>
    <row r="17" spans="1:14" ht="15">
      <c r="A17" s="721"/>
      <c r="B17" s="725" t="s">
        <v>662</v>
      </c>
      <c r="C17" s="725"/>
      <c r="D17" s="725"/>
      <c r="E17" s="725"/>
      <c r="F17" s="723"/>
      <c r="G17" s="701"/>
      <c r="H17" s="726" t="s">
        <v>663</v>
      </c>
      <c r="I17" s="726"/>
      <c r="J17" s="727"/>
      <c r="K17" s="701"/>
      <c r="L17" s="726" t="s">
        <v>31</v>
      </c>
      <c r="M17" s="726"/>
      <c r="N17" s="702"/>
    </row>
    <row r="18" spans="1:14" ht="15">
      <c r="A18" s="721"/>
      <c r="B18" s="728" t="s">
        <v>664</v>
      </c>
      <c r="C18" s="728"/>
      <c r="D18" s="728"/>
      <c r="E18" s="728"/>
      <c r="F18" s="723"/>
      <c r="G18" s="701"/>
      <c r="H18" s="729" t="s">
        <v>665</v>
      </c>
      <c r="I18" s="729"/>
      <c r="J18" s="702"/>
      <c r="K18" s="701"/>
      <c r="L18" s="729" t="s">
        <v>33</v>
      </c>
      <c r="M18" s="729"/>
      <c r="N18" s="702"/>
    </row>
    <row r="19" spans="1:14" ht="15.75" thickBot="1">
      <c r="A19" s="730"/>
      <c r="B19" s="731"/>
      <c r="C19" s="731"/>
      <c r="D19" s="731"/>
      <c r="E19" s="731" t="s">
        <v>666</v>
      </c>
      <c r="F19" s="732"/>
      <c r="G19" s="733"/>
      <c r="H19" s="734"/>
      <c r="I19" s="735" t="s">
        <v>666</v>
      </c>
      <c r="J19" s="736"/>
      <c r="K19" s="733"/>
      <c r="L19" s="737"/>
      <c r="M19" s="735" t="s">
        <v>666</v>
      </c>
      <c r="N19" s="736"/>
    </row>
    <row r="20" spans="7:14" ht="15">
      <c r="G20" s="409"/>
      <c r="H20" s="681"/>
      <c r="I20" s="409"/>
      <c r="J20" s="681"/>
      <c r="K20" s="409"/>
      <c r="L20" s="681"/>
      <c r="M20" s="409"/>
      <c r="N20" s="681"/>
    </row>
    <row r="21" spans="7:14" ht="15">
      <c r="G21" s="409"/>
      <c r="H21" s="681"/>
      <c r="I21" s="409"/>
      <c r="J21" s="681"/>
      <c r="K21" s="409"/>
      <c r="L21" s="681"/>
      <c r="M21" s="409"/>
      <c r="N21" s="681"/>
    </row>
  </sheetData>
  <mergeCells count="24">
    <mergeCell ref="H17:I17"/>
    <mergeCell ref="L17:M17"/>
    <mergeCell ref="B18:E18"/>
    <mergeCell ref="H18:I18"/>
    <mergeCell ref="L18:M18"/>
    <mergeCell ref="A10:D10"/>
    <mergeCell ref="E10:F13"/>
    <mergeCell ref="A11:D11"/>
    <mergeCell ref="A12:C12"/>
    <mergeCell ref="A13:D13"/>
    <mergeCell ref="B17:E17"/>
    <mergeCell ref="A7:D9"/>
    <mergeCell ref="E7:F9"/>
    <mergeCell ref="G7:N7"/>
    <mergeCell ref="G8:H8"/>
    <mergeCell ref="I8:J8"/>
    <mergeCell ref="K8:L8"/>
    <mergeCell ref="M8:N8"/>
    <mergeCell ref="A1:N1"/>
    <mergeCell ref="A2:N2"/>
    <mergeCell ref="A3:N3"/>
    <mergeCell ref="A5:C6"/>
    <mergeCell ref="E5:H6"/>
    <mergeCell ref="M5:N5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1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 topLeftCell="A1">
      <selection activeCell="T12" sqref="T12"/>
    </sheetView>
  </sheetViews>
  <sheetFormatPr defaultColWidth="9.140625" defaultRowHeight="15"/>
  <cols>
    <col min="2" max="2" width="6.7109375" style="0" customWidth="1"/>
    <col min="4" max="4" width="0.2890625" style="0" customWidth="1"/>
    <col min="6" max="6" width="8.00390625" style="0" customWidth="1"/>
    <col min="7" max="7" width="15.00390625" style="0" customWidth="1"/>
    <col min="8" max="8" width="13.28125" style="0" customWidth="1"/>
    <col min="9" max="9" width="14.28125" style="0" customWidth="1"/>
    <col min="10" max="10" width="13.28125" style="0" customWidth="1"/>
    <col min="11" max="11" width="15.140625" style="0" customWidth="1"/>
    <col min="12" max="12" width="13.28125" style="0" customWidth="1"/>
    <col min="13" max="13" width="16.57421875" style="0" customWidth="1"/>
    <col min="14" max="14" width="19.421875" style="0" customWidth="1"/>
  </cols>
  <sheetData>
    <row r="1" spans="1:14" ht="19.5">
      <c r="A1" s="676" t="s">
        <v>640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8.75">
      <c r="A2" s="677" t="s">
        <v>641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4" ht="18.75">
      <c r="A3" s="677" t="s">
        <v>642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ht="18.75">
      <c r="A4" s="678" t="s">
        <v>643</v>
      </c>
      <c r="C4" s="738" t="s">
        <v>667</v>
      </c>
      <c r="G4" s="409"/>
      <c r="H4" s="681"/>
      <c r="I4" s="409"/>
      <c r="J4" s="681"/>
      <c r="K4" s="409"/>
      <c r="L4" s="681"/>
      <c r="M4" s="409"/>
      <c r="N4" s="681"/>
    </row>
    <row r="5" spans="1:14" ht="15.75" customHeight="1">
      <c r="A5" s="682" t="s">
        <v>645</v>
      </c>
      <c r="B5" s="682"/>
      <c r="C5" s="682"/>
      <c r="D5" s="683"/>
      <c r="E5" s="684" t="s">
        <v>700</v>
      </c>
      <c r="F5" s="684"/>
      <c r="G5" s="684"/>
      <c r="H5" s="684"/>
      <c r="I5" s="685"/>
      <c r="J5" s="686" t="s">
        <v>647</v>
      </c>
      <c r="L5" s="686"/>
      <c r="M5" s="687">
        <v>100000</v>
      </c>
      <c r="N5" s="687"/>
    </row>
    <row r="6" spans="1:14" ht="15.75" thickBot="1">
      <c r="A6" s="688"/>
      <c r="B6" s="688"/>
      <c r="C6" s="688"/>
      <c r="E6" s="689"/>
      <c r="F6" s="689"/>
      <c r="G6" s="689"/>
      <c r="H6" s="689"/>
      <c r="I6" s="409"/>
      <c r="J6" s="681"/>
      <c r="K6" s="409"/>
      <c r="L6" s="681"/>
      <c r="M6" s="409"/>
      <c r="N6" s="681"/>
    </row>
    <row r="7" spans="1:14" ht="16.5" thickBot="1">
      <c r="A7" s="690" t="s">
        <v>648</v>
      </c>
      <c r="B7" s="691"/>
      <c r="C7" s="691"/>
      <c r="D7" s="692"/>
      <c r="E7" s="690" t="s">
        <v>649</v>
      </c>
      <c r="F7" s="692"/>
      <c r="G7" s="693" t="s">
        <v>650</v>
      </c>
      <c r="H7" s="693"/>
      <c r="I7" s="693"/>
      <c r="J7" s="693"/>
      <c r="K7" s="693"/>
      <c r="L7" s="693"/>
      <c r="M7" s="693"/>
      <c r="N7" s="694"/>
    </row>
    <row r="8" spans="1:14" ht="15">
      <c r="A8" s="695"/>
      <c r="B8" s="684"/>
      <c r="C8" s="684"/>
      <c r="D8" s="696"/>
      <c r="E8" s="695"/>
      <c r="F8" s="696"/>
      <c r="G8" s="697" t="s">
        <v>651</v>
      </c>
      <c r="H8" s="698"/>
      <c r="I8" s="697" t="s">
        <v>652</v>
      </c>
      <c r="J8" s="698"/>
      <c r="K8" s="699" t="s">
        <v>653</v>
      </c>
      <c r="L8" s="698"/>
      <c r="M8" s="699" t="s">
        <v>654</v>
      </c>
      <c r="N8" s="698"/>
    </row>
    <row r="9" spans="1:14" ht="15.75" thickBot="1">
      <c r="A9" s="783"/>
      <c r="B9" s="689"/>
      <c r="C9" s="689"/>
      <c r="D9" s="784"/>
      <c r="E9" s="783"/>
      <c r="F9" s="784"/>
      <c r="G9" s="735" t="s">
        <v>655</v>
      </c>
      <c r="H9" s="785" t="s">
        <v>656</v>
      </c>
      <c r="I9" s="735" t="s">
        <v>655</v>
      </c>
      <c r="J9" s="785" t="s">
        <v>656</v>
      </c>
      <c r="K9" s="733" t="s">
        <v>655</v>
      </c>
      <c r="L9" s="785" t="s">
        <v>656</v>
      </c>
      <c r="M9" s="733" t="s">
        <v>655</v>
      </c>
      <c r="N9" s="736" t="s">
        <v>656</v>
      </c>
    </row>
    <row r="10" spans="1:14" ht="75">
      <c r="A10" s="786" t="s">
        <v>701</v>
      </c>
      <c r="B10" s="787"/>
      <c r="C10" s="787"/>
      <c r="D10" s="788"/>
      <c r="E10" s="743" t="s">
        <v>702</v>
      </c>
      <c r="F10" s="744"/>
      <c r="G10" s="745"/>
      <c r="H10" s="746"/>
      <c r="I10" s="745"/>
      <c r="J10" s="746"/>
      <c r="K10" s="745"/>
      <c r="L10" s="746"/>
      <c r="M10" s="745" t="s">
        <v>703</v>
      </c>
      <c r="N10" s="746">
        <v>100000</v>
      </c>
    </row>
    <row r="11" spans="1:14" ht="15.75" thickBot="1">
      <c r="A11" s="710" t="s">
        <v>156</v>
      </c>
      <c r="B11" s="711"/>
      <c r="C11" s="711"/>
      <c r="D11" s="712"/>
      <c r="E11" s="711"/>
      <c r="F11" s="712"/>
      <c r="G11" s="766"/>
      <c r="H11" s="767"/>
      <c r="I11" s="767"/>
      <c r="J11" s="767"/>
      <c r="K11" s="767"/>
      <c r="L11" s="767"/>
      <c r="M11" s="767"/>
      <c r="N11" s="767"/>
    </row>
    <row r="12" spans="1:14" ht="15">
      <c r="A12" s="714" t="s">
        <v>659</v>
      </c>
      <c r="B12" s="715"/>
      <c r="C12" s="715"/>
      <c r="D12" s="715"/>
      <c r="E12" s="715"/>
      <c r="F12" s="716"/>
      <c r="G12" s="717" t="s">
        <v>660</v>
      </c>
      <c r="H12" s="718"/>
      <c r="I12" s="719"/>
      <c r="J12" s="720"/>
      <c r="K12" s="717" t="s">
        <v>661</v>
      </c>
      <c r="L12" s="718"/>
      <c r="M12" s="719"/>
      <c r="N12" s="720"/>
    </row>
    <row r="13" spans="1:14" ht="15">
      <c r="A13" s="721"/>
      <c r="B13" s="722"/>
      <c r="C13" s="722"/>
      <c r="D13" s="722"/>
      <c r="E13" s="722"/>
      <c r="F13" s="723"/>
      <c r="G13" s="701"/>
      <c r="H13" s="724"/>
      <c r="I13" s="418"/>
      <c r="J13" s="702"/>
      <c r="K13" s="701"/>
      <c r="L13" s="724"/>
      <c r="M13" s="418"/>
      <c r="N13" s="702"/>
    </row>
    <row r="14" spans="1:14" ht="15">
      <c r="A14" s="721"/>
      <c r="B14" s="725" t="s">
        <v>662</v>
      </c>
      <c r="C14" s="725"/>
      <c r="D14" s="725"/>
      <c r="E14" s="725"/>
      <c r="F14" s="723"/>
      <c r="G14" s="701"/>
      <c r="H14" s="726" t="s">
        <v>663</v>
      </c>
      <c r="I14" s="726"/>
      <c r="J14" s="727"/>
      <c r="K14" s="701"/>
      <c r="L14" s="726" t="s">
        <v>31</v>
      </c>
      <c r="M14" s="726"/>
      <c r="N14" s="702"/>
    </row>
    <row r="15" spans="1:14" ht="15">
      <c r="A15" s="721"/>
      <c r="B15" s="728" t="s">
        <v>664</v>
      </c>
      <c r="C15" s="728"/>
      <c r="D15" s="728"/>
      <c r="E15" s="728"/>
      <c r="F15" s="723"/>
      <c r="G15" s="701"/>
      <c r="H15" s="729" t="s">
        <v>665</v>
      </c>
      <c r="I15" s="729"/>
      <c r="J15" s="702"/>
      <c r="K15" s="701"/>
      <c r="L15" s="729" t="s">
        <v>33</v>
      </c>
      <c r="M15" s="729"/>
      <c r="N15" s="702"/>
    </row>
    <row r="16" spans="1:14" ht="15.75" thickBot="1">
      <c r="A16" s="730"/>
      <c r="B16" s="731"/>
      <c r="C16" s="731"/>
      <c r="D16" s="731"/>
      <c r="E16" s="731" t="s">
        <v>666</v>
      </c>
      <c r="F16" s="732"/>
      <c r="G16" s="733"/>
      <c r="H16" s="734"/>
      <c r="I16" s="735" t="s">
        <v>666</v>
      </c>
      <c r="J16" s="736"/>
      <c r="K16" s="733"/>
      <c r="L16" s="737"/>
      <c r="M16" s="735" t="s">
        <v>666</v>
      </c>
      <c r="N16" s="736"/>
    </row>
    <row r="17" spans="7:14" ht="15">
      <c r="G17" s="409"/>
      <c r="H17" s="681"/>
      <c r="I17" s="409"/>
      <c r="J17" s="681"/>
      <c r="K17" s="409"/>
      <c r="L17" s="681"/>
      <c r="M17" s="409"/>
      <c r="N17" s="681"/>
    </row>
    <row r="18" spans="7:14" ht="15">
      <c r="G18" s="409"/>
      <c r="H18" s="681"/>
      <c r="I18" s="409"/>
      <c r="J18" s="681"/>
      <c r="K18" s="409"/>
      <c r="L18" s="681"/>
      <c r="M18" s="409"/>
      <c r="N18" s="681"/>
    </row>
  </sheetData>
  <mergeCells count="21">
    <mergeCell ref="A10:D10"/>
    <mergeCell ref="E10:F10"/>
    <mergeCell ref="B14:E14"/>
    <mergeCell ref="H14:I14"/>
    <mergeCell ref="L14:M14"/>
    <mergeCell ref="B15:E15"/>
    <mergeCell ref="H15:I15"/>
    <mergeCell ref="L15:M15"/>
    <mergeCell ref="A7:D9"/>
    <mergeCell ref="E7:F9"/>
    <mergeCell ref="G7:N7"/>
    <mergeCell ref="G8:H8"/>
    <mergeCell ref="I8:J8"/>
    <mergeCell ref="K8:L8"/>
    <mergeCell ref="M8:N8"/>
    <mergeCell ref="A1:N1"/>
    <mergeCell ref="A2:N2"/>
    <mergeCell ref="A3:N3"/>
    <mergeCell ref="A5:C6"/>
    <mergeCell ref="E5:H6"/>
    <mergeCell ref="M5:N5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1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workbookViewId="0" topLeftCell="A1">
      <selection activeCell="A7" sqref="A7:U7"/>
    </sheetView>
  </sheetViews>
  <sheetFormatPr defaultColWidth="9.140625" defaultRowHeight="15"/>
  <cols>
    <col min="1" max="1" width="4.140625" style="0" customWidth="1"/>
    <col min="2" max="2" width="34.7109375" style="0" customWidth="1"/>
    <col min="3" max="3" width="11.00390625" style="0" customWidth="1"/>
    <col min="4" max="4" width="14.140625" style="0" customWidth="1"/>
    <col min="5" max="5" width="9.8515625" style="0" customWidth="1"/>
    <col min="6" max="6" width="18.00390625" style="0" customWidth="1"/>
    <col min="7" max="21" width="3.421875" style="0" customWidth="1"/>
  </cols>
  <sheetData>
    <row r="1" spans="17:21" ht="15">
      <c r="Q1" s="95" t="s">
        <v>101</v>
      </c>
      <c r="R1" s="95"/>
      <c r="S1" s="95"/>
      <c r="T1" s="95"/>
      <c r="U1" s="95"/>
    </row>
    <row r="2" spans="1:21" s="10" customFormat="1" ht="15.75">
      <c r="A2" s="97" t="s">
        <v>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s="10" customFormat="1" ht="15.75">
      <c r="A3" s="97" t="s">
        <v>10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10" customFormat="1" ht="15.75">
      <c r="A4" s="98" t="s">
        <v>11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s="10" customFormat="1" ht="10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27">
      <c r="A6" s="99" t="s">
        <v>250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s="12" customFormat="1" ht="20.25">
      <c r="A7" s="78" t="s">
        <v>53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5" customHeight="1">
      <c r="A8" s="13" t="s">
        <v>41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" customHeight="1">
      <c r="A9" s="15" t="s">
        <v>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ht="5.25" customHeight="1"/>
    <row r="11" spans="1:21" s="16" customFormat="1" ht="21.75" customHeight="1">
      <c r="A11" s="87" t="s">
        <v>14</v>
      </c>
      <c r="B11" s="75" t="s">
        <v>15</v>
      </c>
      <c r="C11" s="75" t="s">
        <v>16</v>
      </c>
      <c r="D11" s="75" t="s">
        <v>17</v>
      </c>
      <c r="E11" s="75" t="s">
        <v>0</v>
      </c>
      <c r="F11" s="75" t="s">
        <v>18</v>
      </c>
      <c r="G11" s="100" t="s">
        <v>19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</row>
    <row r="12" spans="1:21" s="16" customFormat="1" ht="47.25" customHeight="1">
      <c r="A12" s="87"/>
      <c r="B12" s="75"/>
      <c r="C12" s="75"/>
      <c r="D12" s="75"/>
      <c r="E12" s="75"/>
      <c r="F12" s="75"/>
      <c r="G12" s="46">
        <v>43831</v>
      </c>
      <c r="H12" s="46">
        <v>43862</v>
      </c>
      <c r="I12" s="46">
        <v>43891</v>
      </c>
      <c r="J12" s="46">
        <v>43922</v>
      </c>
      <c r="K12" s="46">
        <v>43952</v>
      </c>
      <c r="L12" s="46">
        <v>43983</v>
      </c>
      <c r="M12" s="46">
        <v>43952</v>
      </c>
      <c r="N12" s="46">
        <v>44013</v>
      </c>
      <c r="O12" s="46">
        <v>44044</v>
      </c>
      <c r="P12" s="46">
        <v>44075</v>
      </c>
      <c r="Q12" s="46">
        <v>44105</v>
      </c>
      <c r="R12" s="46">
        <v>44136</v>
      </c>
      <c r="S12" s="46">
        <v>44166</v>
      </c>
      <c r="T12" s="46">
        <v>44197</v>
      </c>
      <c r="U12" s="46">
        <v>44228</v>
      </c>
    </row>
    <row r="13" spans="1:21" s="26" customFormat="1" ht="27">
      <c r="A13" s="17">
        <v>1</v>
      </c>
      <c r="B13" s="18" t="s">
        <v>54</v>
      </c>
      <c r="C13" s="19" t="s">
        <v>1</v>
      </c>
      <c r="D13" s="51">
        <v>3275000</v>
      </c>
      <c r="E13" s="45" t="s">
        <v>55</v>
      </c>
      <c r="F13" s="21" t="s">
        <v>21</v>
      </c>
      <c r="G13" s="23"/>
      <c r="H13" s="23"/>
      <c r="I13" s="23"/>
      <c r="J13" s="23"/>
      <c r="K13" s="22"/>
      <c r="L13" s="22"/>
      <c r="M13" s="28"/>
      <c r="N13" s="28"/>
      <c r="O13" s="22"/>
      <c r="P13" s="25"/>
      <c r="Q13" s="22"/>
      <c r="R13" s="22"/>
      <c r="S13" s="22"/>
      <c r="T13" s="22"/>
      <c r="U13" s="22"/>
    </row>
    <row r="14" spans="1:21" s="26" customFormat="1" ht="27">
      <c r="A14" s="17">
        <v>2</v>
      </c>
      <c r="B14" s="18" t="s">
        <v>56</v>
      </c>
      <c r="C14" s="19" t="s">
        <v>1</v>
      </c>
      <c r="D14" s="51">
        <v>2500000</v>
      </c>
      <c r="E14" s="45" t="s">
        <v>55</v>
      </c>
      <c r="F14" s="21" t="s">
        <v>21</v>
      </c>
      <c r="G14" s="23"/>
      <c r="H14" s="23"/>
      <c r="I14" s="23"/>
      <c r="J14" s="23"/>
      <c r="K14" s="23"/>
      <c r="L14" s="22"/>
      <c r="M14" s="28"/>
      <c r="N14" s="28"/>
      <c r="O14" s="22"/>
      <c r="P14" s="25"/>
      <c r="Q14" s="22"/>
      <c r="R14" s="22"/>
      <c r="S14" s="22"/>
      <c r="T14" s="22"/>
      <c r="U14" s="22"/>
    </row>
    <row r="15" spans="1:21" s="26" customFormat="1" ht="29.25" customHeight="1">
      <c r="A15" s="17">
        <v>3</v>
      </c>
      <c r="B15" s="18" t="s">
        <v>57</v>
      </c>
      <c r="C15" s="19" t="s">
        <v>1</v>
      </c>
      <c r="D15" s="51">
        <v>2000000</v>
      </c>
      <c r="E15" s="45" t="s">
        <v>55</v>
      </c>
      <c r="F15" s="21" t="s">
        <v>21</v>
      </c>
      <c r="G15" s="23"/>
      <c r="H15" s="23"/>
      <c r="I15" s="23"/>
      <c r="J15" s="23"/>
      <c r="K15" s="22"/>
      <c r="L15" s="22"/>
      <c r="M15" s="28"/>
      <c r="N15" s="28"/>
      <c r="O15" s="22"/>
      <c r="P15" s="25"/>
      <c r="Q15" s="22"/>
      <c r="R15" s="22"/>
      <c r="S15" s="22"/>
      <c r="T15" s="22"/>
      <c r="U15" s="22"/>
    </row>
    <row r="16" spans="1:21" s="26" customFormat="1" ht="29.25" customHeight="1">
      <c r="A16" s="17">
        <v>4</v>
      </c>
      <c r="B16" s="18" t="s">
        <v>58</v>
      </c>
      <c r="C16" s="19" t="s">
        <v>1</v>
      </c>
      <c r="D16" s="51">
        <v>1200000</v>
      </c>
      <c r="E16" s="45" t="s">
        <v>55</v>
      </c>
      <c r="F16" s="21" t="s">
        <v>21</v>
      </c>
      <c r="G16" s="23"/>
      <c r="H16" s="23"/>
      <c r="I16" s="23"/>
      <c r="J16" s="22"/>
      <c r="K16" s="22"/>
      <c r="L16" s="22"/>
      <c r="M16" s="28"/>
      <c r="N16" s="28"/>
      <c r="O16" s="22"/>
      <c r="P16" s="25"/>
      <c r="Q16" s="22"/>
      <c r="R16" s="22"/>
      <c r="S16" s="22"/>
      <c r="T16" s="22"/>
      <c r="U16" s="22"/>
    </row>
    <row r="17" spans="1:21" s="27" customFormat="1" ht="44.25" customHeight="1">
      <c r="A17" s="17">
        <v>5</v>
      </c>
      <c r="B17" s="29" t="s">
        <v>59</v>
      </c>
      <c r="C17" s="19" t="s">
        <v>1</v>
      </c>
      <c r="D17" s="51">
        <v>2500000</v>
      </c>
      <c r="E17" s="45" t="s">
        <v>55</v>
      </c>
      <c r="F17" s="21" t="s">
        <v>21</v>
      </c>
      <c r="G17" s="30"/>
      <c r="H17" s="30"/>
      <c r="I17" s="30"/>
      <c r="J17" s="30"/>
      <c r="K17" s="32"/>
      <c r="L17" s="33"/>
      <c r="M17" s="34"/>
      <c r="N17" s="34"/>
      <c r="O17" s="32"/>
      <c r="P17" s="31"/>
      <c r="Q17" s="32"/>
      <c r="R17" s="32"/>
      <c r="S17" s="32"/>
      <c r="T17" s="32"/>
      <c r="U17" s="32"/>
    </row>
    <row r="18" spans="1:21" s="26" customFormat="1" ht="27">
      <c r="A18" s="17">
        <v>6</v>
      </c>
      <c r="B18" s="18" t="s">
        <v>60</v>
      </c>
      <c r="C18" s="19" t="s">
        <v>1</v>
      </c>
      <c r="D18" s="51">
        <v>200000</v>
      </c>
      <c r="E18" s="45" t="s">
        <v>55</v>
      </c>
      <c r="F18" s="21" t="s">
        <v>21</v>
      </c>
      <c r="G18" s="23"/>
      <c r="H18" s="23"/>
      <c r="I18" s="23"/>
      <c r="J18" s="22"/>
      <c r="K18" s="22"/>
      <c r="L18" s="22"/>
      <c r="M18" s="28"/>
      <c r="N18" s="28"/>
      <c r="O18" s="22"/>
      <c r="P18" s="25"/>
      <c r="Q18" s="22"/>
      <c r="R18" s="22"/>
      <c r="S18" s="22"/>
      <c r="T18" s="22"/>
      <c r="U18" s="22"/>
    </row>
    <row r="19" spans="1:21" s="26" customFormat="1" ht="25.5" customHeight="1">
      <c r="A19" s="79">
        <v>7</v>
      </c>
      <c r="B19" s="81" t="s">
        <v>61</v>
      </c>
      <c r="C19" s="83" t="s">
        <v>1</v>
      </c>
      <c r="D19" s="51">
        <v>3000000</v>
      </c>
      <c r="E19" s="45" t="s">
        <v>55</v>
      </c>
      <c r="F19" s="76" t="s">
        <v>21</v>
      </c>
      <c r="G19" s="106"/>
      <c r="H19" s="106"/>
      <c r="I19" s="106"/>
      <c r="J19" s="106"/>
      <c r="K19" s="106"/>
      <c r="L19" s="108"/>
      <c r="M19" s="110"/>
      <c r="N19" s="110"/>
      <c r="O19" s="108"/>
      <c r="P19" s="103"/>
      <c r="Q19" s="108"/>
      <c r="R19" s="108"/>
      <c r="S19" s="108"/>
      <c r="T19" s="108"/>
      <c r="U19" s="108"/>
    </row>
    <row r="20" spans="1:21" s="26" customFormat="1" ht="13.5" customHeight="1">
      <c r="A20" s="80"/>
      <c r="B20" s="82"/>
      <c r="C20" s="84"/>
      <c r="D20" s="51">
        <v>2000000</v>
      </c>
      <c r="E20" s="45" t="s">
        <v>100</v>
      </c>
      <c r="F20" s="77"/>
      <c r="G20" s="107"/>
      <c r="H20" s="107"/>
      <c r="I20" s="107"/>
      <c r="J20" s="107"/>
      <c r="K20" s="107"/>
      <c r="L20" s="109"/>
      <c r="M20" s="111"/>
      <c r="N20" s="111"/>
      <c r="O20" s="109"/>
      <c r="P20" s="104"/>
      <c r="Q20" s="109"/>
      <c r="R20" s="109"/>
      <c r="S20" s="109"/>
      <c r="T20" s="109"/>
      <c r="U20" s="109"/>
    </row>
    <row r="21" spans="1:21" s="26" customFormat="1" ht="40.5" customHeight="1">
      <c r="A21" s="17">
        <v>8</v>
      </c>
      <c r="B21" s="18" t="s">
        <v>62</v>
      </c>
      <c r="C21" s="19" t="s">
        <v>1</v>
      </c>
      <c r="D21" s="51">
        <v>1500000</v>
      </c>
      <c r="E21" s="45" t="s">
        <v>55</v>
      </c>
      <c r="F21" s="21" t="s">
        <v>21</v>
      </c>
      <c r="G21" s="23"/>
      <c r="H21" s="23"/>
      <c r="I21" s="23"/>
      <c r="J21" s="23"/>
      <c r="K21" s="22"/>
      <c r="L21" s="22"/>
      <c r="M21" s="28"/>
      <c r="N21" s="28"/>
      <c r="O21" s="22"/>
      <c r="P21" s="25"/>
      <c r="Q21" s="22"/>
      <c r="R21" s="22"/>
      <c r="S21" s="22"/>
      <c r="T21" s="22"/>
      <c r="U21" s="22"/>
    </row>
    <row r="22" spans="1:21" s="26" customFormat="1" ht="28.5" customHeight="1">
      <c r="A22" s="17">
        <v>9</v>
      </c>
      <c r="B22" s="18" t="s">
        <v>63</v>
      </c>
      <c r="C22" s="19" t="s">
        <v>1</v>
      </c>
      <c r="D22" s="51">
        <v>349672</v>
      </c>
      <c r="E22" s="45" t="s">
        <v>55</v>
      </c>
      <c r="F22" s="21" t="s">
        <v>21</v>
      </c>
      <c r="G22" s="23"/>
      <c r="H22" s="23"/>
      <c r="I22" s="23"/>
      <c r="J22" s="22"/>
      <c r="K22" s="22"/>
      <c r="L22" s="22"/>
      <c r="M22" s="28"/>
      <c r="N22" s="28"/>
      <c r="O22" s="22"/>
      <c r="P22" s="25"/>
      <c r="Q22" s="22"/>
      <c r="R22" s="22"/>
      <c r="S22" s="22"/>
      <c r="T22" s="22"/>
      <c r="U22" s="22"/>
    </row>
    <row r="23" spans="1:21" s="26" customFormat="1" ht="27.75" customHeight="1">
      <c r="A23" s="17">
        <v>10</v>
      </c>
      <c r="B23" s="18" t="s">
        <v>64</v>
      </c>
      <c r="C23" s="19" t="s">
        <v>65</v>
      </c>
      <c r="D23" s="51">
        <v>10400000</v>
      </c>
      <c r="E23" s="45" t="s">
        <v>55</v>
      </c>
      <c r="F23" s="21" t="s">
        <v>21</v>
      </c>
      <c r="G23" s="23"/>
      <c r="H23" s="23"/>
      <c r="I23" s="23"/>
      <c r="J23" s="23"/>
      <c r="K23" s="23"/>
      <c r="L23" s="23"/>
      <c r="M23" s="28"/>
      <c r="N23" s="28"/>
      <c r="O23" s="22"/>
      <c r="P23" s="25"/>
      <c r="Q23" s="22"/>
      <c r="R23" s="22"/>
      <c r="S23" s="22"/>
      <c r="T23" s="22"/>
      <c r="U23" s="22"/>
    </row>
    <row r="24" spans="1:21" s="26" customFormat="1" ht="29.25" customHeight="1">
      <c r="A24" s="17">
        <v>11</v>
      </c>
      <c r="B24" s="18" t="s">
        <v>66</v>
      </c>
      <c r="C24" s="19" t="s">
        <v>1</v>
      </c>
      <c r="D24" s="51">
        <v>31353100</v>
      </c>
      <c r="E24" s="45" t="s">
        <v>25</v>
      </c>
      <c r="F24" s="21" t="s">
        <v>21</v>
      </c>
      <c r="G24" s="23"/>
      <c r="H24" s="23"/>
      <c r="I24" s="23"/>
      <c r="J24" s="23"/>
      <c r="K24" s="23"/>
      <c r="L24" s="23"/>
      <c r="M24" s="24"/>
      <c r="N24" s="24"/>
      <c r="O24" s="23"/>
      <c r="P24" s="44"/>
      <c r="Q24" s="23"/>
      <c r="R24" s="23"/>
      <c r="S24" s="23"/>
      <c r="T24" s="23"/>
      <c r="U24" s="22"/>
    </row>
    <row r="25" spans="4:21" s="47" customFormat="1" ht="15">
      <c r="D25" s="52"/>
      <c r="Q25" s="96"/>
      <c r="R25" s="96"/>
      <c r="S25" s="96"/>
      <c r="T25" s="96"/>
      <c r="U25" s="96"/>
    </row>
    <row r="26" spans="4:21" s="47" customFormat="1" ht="15">
      <c r="D26" s="52"/>
      <c r="Q26" s="96" t="s">
        <v>102</v>
      </c>
      <c r="R26" s="96"/>
      <c r="S26" s="96"/>
      <c r="T26" s="96"/>
      <c r="U26" s="96"/>
    </row>
    <row r="27" spans="4:21" s="47" customFormat="1" ht="15">
      <c r="D27" s="52"/>
      <c r="Q27" s="105"/>
      <c r="R27" s="105"/>
      <c r="S27" s="105"/>
      <c r="T27" s="105"/>
      <c r="U27" s="105"/>
    </row>
    <row r="28" spans="1:21" s="26" customFormat="1" ht="29.25" customHeight="1">
      <c r="A28" s="17">
        <v>12</v>
      </c>
      <c r="B28" s="18" t="s">
        <v>75</v>
      </c>
      <c r="C28" s="19" t="s">
        <v>1</v>
      </c>
      <c r="D28" s="51">
        <v>68646900</v>
      </c>
      <c r="E28" s="45" t="s">
        <v>25</v>
      </c>
      <c r="F28" s="21" t="s">
        <v>21</v>
      </c>
      <c r="G28" s="23"/>
      <c r="H28" s="23"/>
      <c r="I28" s="23"/>
      <c r="J28" s="23"/>
      <c r="K28" s="23"/>
      <c r="L28" s="23"/>
      <c r="M28" s="24"/>
      <c r="N28" s="24"/>
      <c r="O28" s="23"/>
      <c r="P28" s="44"/>
      <c r="Q28" s="23"/>
      <c r="R28" s="23"/>
      <c r="S28" s="23"/>
      <c r="T28" s="23"/>
      <c r="U28" s="22"/>
    </row>
    <row r="29" spans="1:21" s="26" customFormat="1" ht="29.25" customHeight="1">
      <c r="A29" s="17">
        <v>13</v>
      </c>
      <c r="B29" s="18" t="s">
        <v>77</v>
      </c>
      <c r="C29" s="19" t="s">
        <v>1</v>
      </c>
      <c r="D29" s="51">
        <v>2000000</v>
      </c>
      <c r="E29" s="45" t="s">
        <v>67</v>
      </c>
      <c r="F29" s="21" t="s">
        <v>21</v>
      </c>
      <c r="G29" s="23"/>
      <c r="H29" s="23"/>
      <c r="I29" s="23"/>
      <c r="J29" s="23"/>
      <c r="K29" s="22"/>
      <c r="L29" s="22"/>
      <c r="M29" s="28"/>
      <c r="N29" s="28"/>
      <c r="O29" s="22"/>
      <c r="P29" s="25"/>
      <c r="Q29" s="22"/>
      <c r="R29" s="22"/>
      <c r="S29" s="22"/>
      <c r="T29" s="22"/>
      <c r="U29" s="22"/>
    </row>
    <row r="30" spans="1:21" s="26" customFormat="1" ht="29.25" customHeight="1">
      <c r="A30" s="17">
        <v>14</v>
      </c>
      <c r="B30" s="18" t="s">
        <v>68</v>
      </c>
      <c r="C30" s="19" t="s">
        <v>1</v>
      </c>
      <c r="D30" s="51">
        <v>10000000</v>
      </c>
      <c r="E30" s="45" t="s">
        <v>69</v>
      </c>
      <c r="F30" s="21" t="s">
        <v>21</v>
      </c>
      <c r="G30" s="23"/>
      <c r="H30" s="23"/>
      <c r="I30" s="23"/>
      <c r="J30" s="23"/>
      <c r="K30" s="22"/>
      <c r="L30" s="22"/>
      <c r="M30" s="28"/>
      <c r="N30" s="28"/>
      <c r="O30" s="22"/>
      <c r="P30" s="25"/>
      <c r="Q30" s="22"/>
      <c r="R30" s="22"/>
      <c r="S30" s="22"/>
      <c r="T30" s="22"/>
      <c r="U30" s="22"/>
    </row>
    <row r="31" spans="1:21" s="26" customFormat="1" ht="29.25" customHeight="1">
      <c r="A31" s="17">
        <v>15</v>
      </c>
      <c r="B31" s="18" t="s">
        <v>70</v>
      </c>
      <c r="C31" s="19" t="s">
        <v>1</v>
      </c>
      <c r="D31" s="51">
        <v>4477000</v>
      </c>
      <c r="E31" s="45" t="s">
        <v>71</v>
      </c>
      <c r="F31" s="21" t="s">
        <v>21</v>
      </c>
      <c r="G31" s="22"/>
      <c r="H31" s="23"/>
      <c r="I31" s="23"/>
      <c r="J31" s="23"/>
      <c r="K31" s="23"/>
      <c r="L31" s="22"/>
      <c r="M31" s="28"/>
      <c r="N31" s="28"/>
      <c r="O31" s="22"/>
      <c r="P31" s="25"/>
      <c r="Q31" s="22"/>
      <c r="R31" s="22"/>
      <c r="S31" s="22"/>
      <c r="T31" s="22"/>
      <c r="U31" s="22"/>
    </row>
    <row r="32" spans="1:21" s="26" customFormat="1" ht="29.25" customHeight="1">
      <c r="A32" s="17">
        <v>16</v>
      </c>
      <c r="B32" s="18" t="s">
        <v>78</v>
      </c>
      <c r="C32" s="19" t="s">
        <v>1</v>
      </c>
      <c r="D32" s="51">
        <v>1700000</v>
      </c>
      <c r="E32" s="45" t="s">
        <v>71</v>
      </c>
      <c r="F32" s="21" t="s">
        <v>21</v>
      </c>
      <c r="G32" s="22"/>
      <c r="H32" s="23"/>
      <c r="I32" s="23"/>
      <c r="J32" s="23"/>
      <c r="K32" s="23"/>
      <c r="L32" s="22"/>
      <c r="M32" s="28"/>
      <c r="N32" s="28"/>
      <c r="O32" s="22"/>
      <c r="P32" s="25"/>
      <c r="Q32" s="22"/>
      <c r="R32" s="22"/>
      <c r="S32" s="22"/>
      <c r="T32" s="22"/>
      <c r="U32" s="22"/>
    </row>
    <row r="33" spans="1:21" s="26" customFormat="1" ht="29.25" customHeight="1">
      <c r="A33" s="17">
        <v>17</v>
      </c>
      <c r="B33" s="18" t="s">
        <v>72</v>
      </c>
      <c r="C33" s="19" t="s">
        <v>1</v>
      </c>
      <c r="D33" s="51">
        <v>800000</v>
      </c>
      <c r="E33" s="45" t="s">
        <v>71</v>
      </c>
      <c r="F33" s="21" t="s">
        <v>21</v>
      </c>
      <c r="G33" s="22"/>
      <c r="H33" s="23"/>
      <c r="I33" s="23"/>
      <c r="J33" s="23"/>
      <c r="K33" s="23"/>
      <c r="L33" s="22"/>
      <c r="M33" s="28"/>
      <c r="N33" s="28"/>
      <c r="O33" s="22"/>
      <c r="P33" s="25"/>
      <c r="Q33" s="22"/>
      <c r="R33" s="22"/>
      <c r="S33" s="22"/>
      <c r="T33" s="22"/>
      <c r="U33" s="22"/>
    </row>
    <row r="34" spans="1:21" s="26" customFormat="1" ht="45.75" customHeight="1">
      <c r="A34" s="17">
        <v>18</v>
      </c>
      <c r="B34" s="18" t="s">
        <v>79</v>
      </c>
      <c r="C34" s="19" t="s">
        <v>1</v>
      </c>
      <c r="D34" s="51">
        <v>10989754</v>
      </c>
      <c r="E34" s="45" t="s">
        <v>74</v>
      </c>
      <c r="F34" s="21" t="s">
        <v>21</v>
      </c>
      <c r="G34" s="22"/>
      <c r="H34" s="23"/>
      <c r="I34" s="23"/>
      <c r="J34" s="23"/>
      <c r="K34" s="23"/>
      <c r="L34" s="23"/>
      <c r="M34" s="24"/>
      <c r="N34" s="28"/>
      <c r="O34" s="22"/>
      <c r="P34" s="25"/>
      <c r="Q34" s="22"/>
      <c r="R34" s="22"/>
      <c r="S34" s="22"/>
      <c r="T34" s="22"/>
      <c r="U34" s="22"/>
    </row>
    <row r="35" spans="1:21" s="26" customFormat="1" ht="41.25" customHeight="1">
      <c r="A35" s="17">
        <v>19</v>
      </c>
      <c r="B35" s="18" t="s">
        <v>76</v>
      </c>
      <c r="C35" s="19" t="s">
        <v>1</v>
      </c>
      <c r="D35" s="51">
        <v>2300000</v>
      </c>
      <c r="E35" s="45" t="s">
        <v>73</v>
      </c>
      <c r="F35" s="21" t="s">
        <v>21</v>
      </c>
      <c r="G35" s="23"/>
      <c r="H35" s="23"/>
      <c r="I35" s="23"/>
      <c r="J35" s="23"/>
      <c r="K35" s="22"/>
      <c r="L35" s="22"/>
      <c r="M35" s="28"/>
      <c r="N35" s="28"/>
      <c r="O35" s="22"/>
      <c r="P35" s="25"/>
      <c r="Q35" s="22"/>
      <c r="R35" s="22"/>
      <c r="S35" s="22"/>
      <c r="T35" s="22"/>
      <c r="U35" s="22"/>
    </row>
    <row r="36" spans="1:21" s="26" customFormat="1" ht="42" customHeight="1">
      <c r="A36" s="17">
        <v>20</v>
      </c>
      <c r="B36" s="18" t="s">
        <v>80</v>
      </c>
      <c r="C36" s="19" t="s">
        <v>1</v>
      </c>
      <c r="D36" s="51">
        <v>5000000</v>
      </c>
      <c r="E36" s="45" t="s">
        <v>84</v>
      </c>
      <c r="F36" s="21" t="s">
        <v>21</v>
      </c>
      <c r="G36" s="23"/>
      <c r="H36" s="23"/>
      <c r="I36" s="23"/>
      <c r="J36" s="22"/>
      <c r="K36" s="22"/>
      <c r="L36" s="22"/>
      <c r="M36" s="28"/>
      <c r="N36" s="28"/>
      <c r="O36" s="22"/>
      <c r="P36" s="25"/>
      <c r="Q36" s="22"/>
      <c r="R36" s="22"/>
      <c r="S36" s="22"/>
      <c r="T36" s="22"/>
      <c r="U36" s="22"/>
    </row>
    <row r="37" spans="1:21" s="26" customFormat="1" ht="33.75" customHeight="1">
      <c r="A37" s="17">
        <v>21</v>
      </c>
      <c r="B37" s="18" t="s">
        <v>81</v>
      </c>
      <c r="C37" s="19" t="s">
        <v>82</v>
      </c>
      <c r="D37" s="51">
        <v>1000000</v>
      </c>
      <c r="E37" s="45" t="s">
        <v>83</v>
      </c>
      <c r="F37" s="21" t="s">
        <v>21</v>
      </c>
      <c r="G37" s="23"/>
      <c r="H37" s="23"/>
      <c r="I37" s="23"/>
      <c r="J37" s="23"/>
      <c r="K37" s="22"/>
      <c r="L37" s="22"/>
      <c r="M37" s="28"/>
      <c r="N37" s="28"/>
      <c r="O37" s="22"/>
      <c r="P37" s="25"/>
      <c r="Q37" s="22"/>
      <c r="R37" s="22"/>
      <c r="S37" s="22"/>
      <c r="T37" s="22"/>
      <c r="U37" s="22"/>
    </row>
    <row r="38" spans="1:21" s="26" customFormat="1" ht="33.75" customHeight="1">
      <c r="A38" s="17">
        <v>22</v>
      </c>
      <c r="B38" s="18" t="s">
        <v>88</v>
      </c>
      <c r="C38" s="19" t="s">
        <v>1</v>
      </c>
      <c r="D38" s="51">
        <v>3000000</v>
      </c>
      <c r="E38" s="45" t="s">
        <v>89</v>
      </c>
      <c r="F38" s="21" t="s">
        <v>21</v>
      </c>
      <c r="G38" s="23"/>
      <c r="H38" s="23"/>
      <c r="I38" s="23"/>
      <c r="J38" s="22"/>
      <c r="K38" s="22"/>
      <c r="L38" s="22"/>
      <c r="M38" s="28"/>
      <c r="N38" s="28"/>
      <c r="O38" s="22"/>
      <c r="P38" s="25"/>
      <c r="Q38" s="22"/>
      <c r="R38" s="22"/>
      <c r="S38" s="22"/>
      <c r="T38" s="22"/>
      <c r="U38" s="22"/>
    </row>
    <row r="39" spans="1:21" s="26" customFormat="1" ht="33.75" customHeight="1">
      <c r="A39" s="17">
        <v>23</v>
      </c>
      <c r="B39" s="18" t="s">
        <v>90</v>
      </c>
      <c r="C39" s="19" t="s">
        <v>91</v>
      </c>
      <c r="D39" s="51">
        <v>795187</v>
      </c>
      <c r="E39" s="45" t="s">
        <v>92</v>
      </c>
      <c r="F39" s="21" t="s">
        <v>21</v>
      </c>
      <c r="G39" s="23"/>
      <c r="H39" s="23"/>
      <c r="I39" s="23"/>
      <c r="J39" s="22"/>
      <c r="K39" s="22"/>
      <c r="L39" s="22"/>
      <c r="M39" s="28"/>
      <c r="N39" s="28"/>
      <c r="O39" s="22"/>
      <c r="P39" s="25"/>
      <c r="Q39" s="22"/>
      <c r="R39" s="22"/>
      <c r="S39" s="22"/>
      <c r="T39" s="22"/>
      <c r="U39" s="22"/>
    </row>
    <row r="40" spans="1:21" s="26" customFormat="1" ht="33.75" customHeight="1">
      <c r="A40" s="17">
        <v>24</v>
      </c>
      <c r="B40" s="18" t="s">
        <v>93</v>
      </c>
      <c r="C40" s="19" t="s">
        <v>1</v>
      </c>
      <c r="D40" s="51">
        <v>100000</v>
      </c>
      <c r="E40" s="45" t="s">
        <v>92</v>
      </c>
      <c r="F40" s="21" t="s">
        <v>21</v>
      </c>
      <c r="G40" s="23"/>
      <c r="H40" s="23"/>
      <c r="I40" s="22"/>
      <c r="J40" s="22"/>
      <c r="K40" s="22"/>
      <c r="L40" s="22"/>
      <c r="M40" s="28"/>
      <c r="N40" s="28"/>
      <c r="O40" s="22"/>
      <c r="P40" s="25"/>
      <c r="Q40" s="22"/>
      <c r="R40" s="22"/>
      <c r="S40" s="22"/>
      <c r="T40" s="22"/>
      <c r="U40" s="22"/>
    </row>
    <row r="41" spans="1:21" s="26" customFormat="1" ht="33.75" customHeight="1">
      <c r="A41" s="17">
        <v>25</v>
      </c>
      <c r="B41" s="18" t="s">
        <v>85</v>
      </c>
      <c r="C41" s="19" t="s">
        <v>1</v>
      </c>
      <c r="D41" s="51">
        <v>200000</v>
      </c>
      <c r="E41" s="45" t="s">
        <v>86</v>
      </c>
      <c r="F41" s="21" t="s">
        <v>21</v>
      </c>
      <c r="G41" s="23"/>
      <c r="H41" s="23"/>
      <c r="I41" s="22"/>
      <c r="J41" s="22"/>
      <c r="K41" s="22"/>
      <c r="L41" s="22"/>
      <c r="M41" s="28"/>
      <c r="N41" s="28"/>
      <c r="O41" s="22"/>
      <c r="P41" s="25"/>
      <c r="Q41" s="22"/>
      <c r="R41" s="22"/>
      <c r="S41" s="22"/>
      <c r="T41" s="22"/>
      <c r="U41" s="22"/>
    </row>
    <row r="42" spans="1:21" s="26" customFormat="1" ht="33.75" customHeight="1">
      <c r="A42" s="17">
        <v>26</v>
      </c>
      <c r="B42" s="18" t="s">
        <v>87</v>
      </c>
      <c r="C42" s="19" t="s">
        <v>1</v>
      </c>
      <c r="D42" s="51">
        <v>1000000</v>
      </c>
      <c r="E42" s="45" t="s">
        <v>86</v>
      </c>
      <c r="F42" s="21" t="s">
        <v>21</v>
      </c>
      <c r="G42" s="23"/>
      <c r="H42" s="23"/>
      <c r="I42" s="22"/>
      <c r="J42" s="22"/>
      <c r="K42" s="22"/>
      <c r="L42" s="22"/>
      <c r="M42" s="28"/>
      <c r="N42" s="28"/>
      <c r="O42" s="22"/>
      <c r="P42" s="25"/>
      <c r="Q42" s="22"/>
      <c r="R42" s="22"/>
      <c r="S42" s="22"/>
      <c r="T42" s="22"/>
      <c r="U42" s="22"/>
    </row>
    <row r="43" spans="1:21" s="26" customFormat="1" ht="33.75" customHeight="1">
      <c r="A43" s="17">
        <v>27</v>
      </c>
      <c r="B43" s="18" t="s">
        <v>94</v>
      </c>
      <c r="C43" s="19" t="s">
        <v>1</v>
      </c>
      <c r="D43" s="51">
        <v>180000</v>
      </c>
      <c r="E43" s="45" t="s">
        <v>86</v>
      </c>
      <c r="F43" s="21" t="s">
        <v>21</v>
      </c>
      <c r="G43" s="23"/>
      <c r="H43" s="23"/>
      <c r="I43" s="22"/>
      <c r="J43" s="22"/>
      <c r="K43" s="22"/>
      <c r="L43" s="22"/>
      <c r="M43" s="28"/>
      <c r="N43" s="28"/>
      <c r="O43" s="22"/>
      <c r="P43" s="25"/>
      <c r="Q43" s="22"/>
      <c r="R43" s="22"/>
      <c r="S43" s="22"/>
      <c r="T43" s="22"/>
      <c r="U43" s="22"/>
    </row>
    <row r="44" spans="1:6" s="3" customFormat="1" ht="15">
      <c r="A44" s="8"/>
      <c r="B44" s="6"/>
      <c r="D44" s="58"/>
      <c r="E44" s="7"/>
      <c r="F44" s="7"/>
    </row>
    <row r="45" spans="1:6" s="3" customFormat="1" ht="15">
      <c r="A45" s="8"/>
      <c r="B45" s="6"/>
      <c r="D45" s="57"/>
      <c r="E45" s="7"/>
      <c r="F45" s="7"/>
    </row>
    <row r="46" spans="4:21" s="47" customFormat="1" ht="15">
      <c r="D46" s="52"/>
      <c r="Q46" s="96" t="s">
        <v>95</v>
      </c>
      <c r="R46" s="96"/>
      <c r="S46" s="96"/>
      <c r="T46" s="96"/>
      <c r="U46" s="96"/>
    </row>
    <row r="47" spans="4:21" s="47" customFormat="1" ht="15">
      <c r="D47" s="52"/>
      <c r="Q47" s="105"/>
      <c r="R47" s="105"/>
      <c r="S47" s="105"/>
      <c r="T47" s="105"/>
      <c r="U47" s="105"/>
    </row>
    <row r="48" spans="1:21" s="26" customFormat="1" ht="46.5" customHeight="1">
      <c r="A48" s="17">
        <v>28</v>
      </c>
      <c r="B48" s="18" t="s">
        <v>96</v>
      </c>
      <c r="C48" s="19" t="s">
        <v>1</v>
      </c>
      <c r="D48" s="51">
        <v>600000</v>
      </c>
      <c r="E48" s="45" t="s">
        <v>86</v>
      </c>
      <c r="F48" s="21" t="s">
        <v>21</v>
      </c>
      <c r="G48" s="23"/>
      <c r="H48" s="23"/>
      <c r="I48" s="23"/>
      <c r="J48" s="22"/>
      <c r="K48" s="22"/>
      <c r="L48" s="22"/>
      <c r="M48" s="28"/>
      <c r="N48" s="28"/>
      <c r="O48" s="22"/>
      <c r="P48" s="25"/>
      <c r="Q48" s="22"/>
      <c r="R48" s="22"/>
      <c r="S48" s="22"/>
      <c r="T48" s="22"/>
      <c r="U48" s="22"/>
    </row>
    <row r="49" spans="1:21" s="26" customFormat="1" ht="46.5" customHeight="1">
      <c r="A49" s="17">
        <v>29</v>
      </c>
      <c r="B49" s="18" t="s">
        <v>97</v>
      </c>
      <c r="C49" s="19" t="s">
        <v>1</v>
      </c>
      <c r="D49" s="51">
        <v>506942</v>
      </c>
      <c r="E49" s="45" t="s">
        <v>86</v>
      </c>
      <c r="F49" s="21" t="s">
        <v>21</v>
      </c>
      <c r="G49" s="23"/>
      <c r="H49" s="23"/>
      <c r="I49" s="23"/>
      <c r="J49" s="22"/>
      <c r="K49" s="22"/>
      <c r="L49" s="22"/>
      <c r="M49" s="28"/>
      <c r="N49" s="28"/>
      <c r="O49" s="22"/>
      <c r="P49" s="25"/>
      <c r="Q49" s="22"/>
      <c r="R49" s="22"/>
      <c r="S49" s="22"/>
      <c r="T49" s="22"/>
      <c r="U49" s="22"/>
    </row>
    <row r="50" spans="1:21" s="26" customFormat="1" ht="33.75" customHeight="1">
      <c r="A50" s="17">
        <v>30</v>
      </c>
      <c r="B50" s="18" t="s">
        <v>98</v>
      </c>
      <c r="C50" s="19" t="s">
        <v>1</v>
      </c>
      <c r="D50" s="51">
        <v>500000</v>
      </c>
      <c r="E50" s="45" t="s">
        <v>99</v>
      </c>
      <c r="F50" s="21" t="s">
        <v>21</v>
      </c>
      <c r="G50" s="23"/>
      <c r="H50" s="23"/>
      <c r="I50" s="23"/>
      <c r="J50" s="23"/>
      <c r="K50" s="22"/>
      <c r="L50" s="22"/>
      <c r="M50" s="28"/>
      <c r="N50" s="28"/>
      <c r="O50" s="22"/>
      <c r="P50" s="25"/>
      <c r="Q50" s="22"/>
      <c r="R50" s="22"/>
      <c r="S50" s="22"/>
      <c r="T50" s="22"/>
      <c r="U50" s="22"/>
    </row>
    <row r="51" spans="1:21" s="70" customFormat="1" ht="18.75" customHeight="1">
      <c r="A51" s="118">
        <v>31</v>
      </c>
      <c r="B51" s="115" t="s">
        <v>117</v>
      </c>
      <c r="C51" s="112" t="s">
        <v>1</v>
      </c>
      <c r="D51" s="68">
        <v>4398000</v>
      </c>
      <c r="E51" s="69" t="s">
        <v>118</v>
      </c>
      <c r="F51" s="76" t="s">
        <v>21</v>
      </c>
      <c r="G51" s="106"/>
      <c r="H51" s="106"/>
      <c r="I51" s="106"/>
      <c r="J51" s="106"/>
      <c r="K51" s="106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s="70" customFormat="1" ht="18.75" customHeight="1">
      <c r="A52" s="119"/>
      <c r="B52" s="116"/>
      <c r="C52" s="113"/>
      <c r="D52" s="68">
        <v>602000</v>
      </c>
      <c r="E52" s="69" t="s">
        <v>119</v>
      </c>
      <c r="F52" s="91"/>
      <c r="G52" s="121"/>
      <c r="H52" s="121"/>
      <c r="I52" s="121"/>
      <c r="J52" s="121"/>
      <c r="K52" s="121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1:21" s="70" customFormat="1" ht="18.75" customHeight="1">
      <c r="A53" s="120"/>
      <c r="B53" s="117"/>
      <c r="C53" s="114"/>
      <c r="D53" s="68">
        <v>1250000</v>
      </c>
      <c r="E53" s="69" t="s">
        <v>120</v>
      </c>
      <c r="F53" s="77"/>
      <c r="G53" s="107"/>
      <c r="H53" s="107"/>
      <c r="I53" s="107"/>
      <c r="J53" s="107"/>
      <c r="K53" s="107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1:21" s="70" customFormat="1" ht="19.5" customHeight="1">
      <c r="A54" s="118">
        <v>32</v>
      </c>
      <c r="B54" s="115" t="s">
        <v>123</v>
      </c>
      <c r="C54" s="112" t="s">
        <v>1</v>
      </c>
      <c r="D54" s="68">
        <v>2400000</v>
      </c>
      <c r="E54" s="69" t="s">
        <v>124</v>
      </c>
      <c r="F54" s="76" t="s">
        <v>21</v>
      </c>
      <c r="G54" s="108"/>
      <c r="H54" s="108"/>
      <c r="I54" s="106"/>
      <c r="J54" s="106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1:21" s="70" customFormat="1" ht="19.5" customHeight="1">
      <c r="A55" s="120"/>
      <c r="B55" s="117"/>
      <c r="C55" s="114"/>
      <c r="D55" s="68">
        <v>600000</v>
      </c>
      <c r="E55" s="69" t="s">
        <v>126</v>
      </c>
      <c r="F55" s="77"/>
      <c r="G55" s="109"/>
      <c r="H55" s="109"/>
      <c r="I55" s="107"/>
      <c r="J55" s="107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</row>
    <row r="56" spans="1:21" s="70" customFormat="1" ht="19.5" customHeight="1">
      <c r="A56" s="118">
        <v>33</v>
      </c>
      <c r="B56" s="115" t="s">
        <v>125</v>
      </c>
      <c r="C56" s="112" t="s">
        <v>1</v>
      </c>
      <c r="D56" s="68">
        <v>2234650.69</v>
      </c>
      <c r="E56" s="69" t="s">
        <v>127</v>
      </c>
      <c r="F56" s="76" t="s">
        <v>21</v>
      </c>
      <c r="G56" s="108"/>
      <c r="H56" s="108"/>
      <c r="I56" s="106"/>
      <c r="J56" s="106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</row>
    <row r="57" spans="1:21" s="70" customFormat="1" ht="19.5" customHeight="1">
      <c r="A57" s="120"/>
      <c r="B57" s="117"/>
      <c r="C57" s="114"/>
      <c r="D57" s="68">
        <v>111732.53</v>
      </c>
      <c r="E57" s="69" t="s">
        <v>128</v>
      </c>
      <c r="F57" s="77"/>
      <c r="G57" s="109"/>
      <c r="H57" s="109"/>
      <c r="I57" s="107"/>
      <c r="J57" s="107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</row>
    <row r="58" spans="1:6" s="3" customFormat="1" ht="15">
      <c r="A58" s="8"/>
      <c r="B58" s="6"/>
      <c r="D58" s="57"/>
      <c r="E58" s="7"/>
      <c r="F58" s="7"/>
    </row>
    <row r="59" spans="1:6" s="3" customFormat="1" ht="15.75" thickBot="1">
      <c r="A59" s="8"/>
      <c r="B59" s="6"/>
      <c r="D59" s="60"/>
      <c r="E59" s="7"/>
      <c r="F59" s="7"/>
    </row>
    <row r="60" spans="1:6" s="3" customFormat="1" ht="15.75" thickTop="1">
      <c r="A60" s="36" t="s">
        <v>26</v>
      </c>
      <c r="B60" s="6"/>
      <c r="D60" s="50">
        <f>SUM(D13:D59)</f>
        <v>185669938.22</v>
      </c>
      <c r="E60" s="7"/>
      <c r="F60" s="7"/>
    </row>
    <row r="61" spans="1:6" s="3" customFormat="1" ht="15">
      <c r="A61" s="8"/>
      <c r="B61" s="6"/>
      <c r="D61" s="4"/>
      <c r="E61" s="7"/>
      <c r="F61" s="7"/>
    </row>
    <row r="62" spans="1:6" s="3" customFormat="1" ht="15">
      <c r="A62" s="8"/>
      <c r="B62" s="37" t="s">
        <v>27</v>
      </c>
      <c r="D62" s="4"/>
      <c r="E62" s="7"/>
      <c r="F62" s="7"/>
    </row>
    <row r="63" spans="1:6" s="3" customFormat="1" ht="15">
      <c r="A63" s="8"/>
      <c r="B63" s="6"/>
      <c r="D63" s="4"/>
      <c r="E63" s="7"/>
      <c r="F63" s="7"/>
    </row>
    <row r="64" spans="1:7" s="3" customFormat="1" ht="15">
      <c r="A64" s="8"/>
      <c r="B64" s="6" t="s">
        <v>28</v>
      </c>
      <c r="D64" s="4"/>
      <c r="E64" s="7"/>
      <c r="F64" s="7"/>
      <c r="G64" s="9" t="s">
        <v>29</v>
      </c>
    </row>
    <row r="65" spans="1:7" s="3" customFormat="1" ht="15">
      <c r="A65" s="8"/>
      <c r="B65" s="6"/>
      <c r="D65" s="4"/>
      <c r="E65" s="7"/>
      <c r="F65" s="7"/>
      <c r="G65" s="9"/>
    </row>
    <row r="66" spans="1:16" s="3" customFormat="1" ht="15">
      <c r="A66" s="8"/>
      <c r="B66" s="38" t="s">
        <v>30</v>
      </c>
      <c r="D66" s="4"/>
      <c r="E66" s="7"/>
      <c r="F66" s="7"/>
      <c r="J66" s="88" t="s">
        <v>31</v>
      </c>
      <c r="K66" s="88"/>
      <c r="L66" s="88"/>
      <c r="M66" s="88"/>
      <c r="N66" s="88"/>
      <c r="O66" s="88"/>
      <c r="P66" s="88"/>
    </row>
    <row r="67" spans="1:16" s="3" customFormat="1" ht="15">
      <c r="A67" s="8"/>
      <c r="B67" s="5" t="s">
        <v>32</v>
      </c>
      <c r="D67" s="4"/>
      <c r="E67" s="7"/>
      <c r="F67" s="7"/>
      <c r="J67" s="89" t="s">
        <v>33</v>
      </c>
      <c r="K67" s="89"/>
      <c r="L67" s="89"/>
      <c r="M67" s="89"/>
      <c r="N67" s="89"/>
      <c r="O67" s="89"/>
      <c r="P67" s="89"/>
    </row>
    <row r="68" spans="1:7" s="3" customFormat="1" ht="15">
      <c r="A68" s="8"/>
      <c r="B68" s="6"/>
      <c r="D68" s="4"/>
      <c r="E68" s="7"/>
      <c r="F68" s="7"/>
      <c r="G68" s="39"/>
    </row>
    <row r="69" spans="1:7" s="3" customFormat="1" ht="15">
      <c r="A69" s="8"/>
      <c r="B69" s="6"/>
      <c r="D69" s="4"/>
      <c r="E69" s="7"/>
      <c r="F69" s="7"/>
      <c r="G69" s="39"/>
    </row>
    <row r="70" spans="1:6" s="3" customFormat="1" ht="15">
      <c r="A70" s="8"/>
      <c r="B70" s="6"/>
      <c r="D70" s="4"/>
      <c r="E70" s="7"/>
      <c r="F70" s="7"/>
    </row>
    <row r="71" spans="1:6" s="3" customFormat="1" ht="15">
      <c r="A71" s="8"/>
      <c r="B71" s="6"/>
      <c r="D71" s="4"/>
      <c r="E71" s="7"/>
      <c r="F71" s="7"/>
    </row>
    <row r="72" spans="1:6" s="3" customFormat="1" ht="15">
      <c r="A72" s="8"/>
      <c r="B72" s="6"/>
      <c r="D72" s="4"/>
      <c r="E72" s="7"/>
      <c r="F72" s="7"/>
    </row>
    <row r="73" spans="1:6" s="3" customFormat="1" ht="15">
      <c r="A73" s="8"/>
      <c r="B73" s="6"/>
      <c r="D73" s="4"/>
      <c r="E73" s="7"/>
      <c r="F73" s="7"/>
    </row>
    <row r="74" spans="1:2" ht="17.25">
      <c r="A74" s="2"/>
      <c r="B74" s="1"/>
    </row>
    <row r="75" spans="1:2" ht="17.25">
      <c r="A75" s="2"/>
      <c r="B75" s="1"/>
    </row>
    <row r="76" spans="1:2" ht="17.25">
      <c r="A76" s="2"/>
      <c r="B76" s="1"/>
    </row>
    <row r="77" spans="1:2" ht="17.25">
      <c r="A77" s="2"/>
      <c r="B77" s="1"/>
    </row>
    <row r="78" spans="1:2" ht="17.25">
      <c r="A78" s="2"/>
      <c r="B78" s="1"/>
    </row>
    <row r="79" spans="1:2" ht="17.25">
      <c r="A79" s="2"/>
      <c r="B79" s="1"/>
    </row>
    <row r="80" spans="1:2" ht="17.25">
      <c r="A80" s="2"/>
      <c r="B80" s="1"/>
    </row>
  </sheetData>
  <mergeCells count="96">
    <mergeCell ref="Q56:Q57"/>
    <mergeCell ref="R56:R57"/>
    <mergeCell ref="S56:S57"/>
    <mergeCell ref="T56:T57"/>
    <mergeCell ref="U56:U57"/>
    <mergeCell ref="T54:T55"/>
    <mergeCell ref="U54:U55"/>
    <mergeCell ref="A56:A57"/>
    <mergeCell ref="B56:B57"/>
    <mergeCell ref="C56:C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O54:O55"/>
    <mergeCell ref="P54:P55"/>
    <mergeCell ref="Q54:Q55"/>
    <mergeCell ref="R54:R55"/>
    <mergeCell ref="S54:S55"/>
    <mergeCell ref="R51:R53"/>
    <mergeCell ref="S51:S53"/>
    <mergeCell ref="T51:T53"/>
    <mergeCell ref="U51:U53"/>
    <mergeCell ref="A54:A55"/>
    <mergeCell ref="B54:B55"/>
    <mergeCell ref="C54:C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M51:M53"/>
    <mergeCell ref="N51:N53"/>
    <mergeCell ref="O51:O53"/>
    <mergeCell ref="P51:P53"/>
    <mergeCell ref="Q51:Q53"/>
    <mergeCell ref="H51:H53"/>
    <mergeCell ref="I51:I53"/>
    <mergeCell ref="J51:J53"/>
    <mergeCell ref="K51:K53"/>
    <mergeCell ref="L51:L53"/>
    <mergeCell ref="F51:F53"/>
    <mergeCell ref="C51:C53"/>
    <mergeCell ref="B51:B53"/>
    <mergeCell ref="A51:A53"/>
    <mergeCell ref="G51:G53"/>
    <mergeCell ref="Q46:U46"/>
    <mergeCell ref="Q47:U47"/>
    <mergeCell ref="J66:P66"/>
    <mergeCell ref="J67:P67"/>
    <mergeCell ref="A11:A12"/>
    <mergeCell ref="B11:B12"/>
    <mergeCell ref="C11:C12"/>
    <mergeCell ref="D11:D12"/>
    <mergeCell ref="E11:E12"/>
    <mergeCell ref="F11:F12"/>
    <mergeCell ref="I19:I20"/>
    <mergeCell ref="J19:J20"/>
    <mergeCell ref="K19:K20"/>
    <mergeCell ref="L19:L20"/>
    <mergeCell ref="M19:M20"/>
    <mergeCell ref="N19:N20"/>
    <mergeCell ref="Q27:U27"/>
    <mergeCell ref="Q26:U26"/>
    <mergeCell ref="G11:U11"/>
    <mergeCell ref="Q25:U25"/>
    <mergeCell ref="A19:A20"/>
    <mergeCell ref="B19:B20"/>
    <mergeCell ref="C19:C20"/>
    <mergeCell ref="F19:F20"/>
    <mergeCell ref="G19:G20"/>
    <mergeCell ref="H19:H20"/>
    <mergeCell ref="Q19:Q20"/>
    <mergeCell ref="R19:R20"/>
    <mergeCell ref="S19:S20"/>
    <mergeCell ref="T19:T20"/>
    <mergeCell ref="U19:U20"/>
    <mergeCell ref="O19:O20"/>
    <mergeCell ref="P19:P20"/>
    <mergeCell ref="A7:U7"/>
    <mergeCell ref="Q1:U1"/>
    <mergeCell ref="A2:U2"/>
    <mergeCell ref="A3:U3"/>
    <mergeCell ref="A4:U4"/>
    <mergeCell ref="A6:U6"/>
  </mergeCells>
  <printOptions/>
  <pageMargins left="0.03937007874015748" right="0.03937007874015748" top="0.2362204724409449" bottom="0.07874015748031496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 topLeftCell="A1">
      <selection activeCell="T12" sqref="T12"/>
    </sheetView>
  </sheetViews>
  <sheetFormatPr defaultColWidth="9.140625" defaultRowHeight="15"/>
  <cols>
    <col min="2" max="2" width="6.7109375" style="0" customWidth="1"/>
    <col min="4" max="4" width="0.2890625" style="0" customWidth="1"/>
    <col min="6" max="6" width="8.00390625" style="0" customWidth="1"/>
    <col min="7" max="7" width="16.57421875" style="0" customWidth="1"/>
    <col min="8" max="8" width="13.28125" style="0" customWidth="1"/>
    <col min="9" max="9" width="16.57421875" style="0" customWidth="1"/>
    <col min="10" max="10" width="13.28125" style="0" customWidth="1"/>
    <col min="11" max="11" width="16.57421875" style="0" customWidth="1"/>
    <col min="12" max="12" width="13.28125" style="0" customWidth="1"/>
    <col min="13" max="13" width="16.57421875" style="0" customWidth="1"/>
    <col min="14" max="14" width="13.28125" style="0" customWidth="1"/>
  </cols>
  <sheetData>
    <row r="1" spans="1:14" ht="19.5">
      <c r="A1" s="676" t="s">
        <v>640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8.75">
      <c r="A2" s="677" t="s">
        <v>641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4" ht="18.75">
      <c r="A3" s="677" t="s">
        <v>642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ht="18.75">
      <c r="A4" s="678" t="s">
        <v>643</v>
      </c>
      <c r="C4" s="738" t="s">
        <v>487</v>
      </c>
      <c r="G4" s="409"/>
      <c r="H4" s="681"/>
      <c r="I4" s="409"/>
      <c r="J4" s="681"/>
      <c r="K4" s="409"/>
      <c r="L4" s="681"/>
      <c r="M4" s="409"/>
      <c r="N4" s="681"/>
    </row>
    <row r="5" spans="1:14" ht="15.75" customHeight="1">
      <c r="A5" s="682" t="s">
        <v>645</v>
      </c>
      <c r="B5" s="682"/>
      <c r="C5" s="682"/>
      <c r="D5" s="683"/>
      <c r="E5" s="684" t="s">
        <v>704</v>
      </c>
      <c r="F5" s="684"/>
      <c r="G5" s="684"/>
      <c r="H5" s="684"/>
      <c r="I5" s="685"/>
      <c r="J5" s="686" t="s">
        <v>647</v>
      </c>
      <c r="L5" s="686"/>
      <c r="M5" s="687">
        <v>50000</v>
      </c>
      <c r="N5" s="687"/>
    </row>
    <row r="6" spans="1:14" ht="15.75" thickBot="1">
      <c r="A6" s="688"/>
      <c r="B6" s="688"/>
      <c r="C6" s="688"/>
      <c r="E6" s="689"/>
      <c r="F6" s="689"/>
      <c r="G6" s="689"/>
      <c r="H6" s="689"/>
      <c r="I6" s="409"/>
      <c r="J6" s="681"/>
      <c r="K6" s="409"/>
      <c r="L6" s="681"/>
      <c r="M6" s="409"/>
      <c r="N6" s="681"/>
    </row>
    <row r="7" spans="1:14" ht="16.5" thickBot="1">
      <c r="A7" s="690" t="s">
        <v>648</v>
      </c>
      <c r="B7" s="691"/>
      <c r="C7" s="691"/>
      <c r="D7" s="692"/>
      <c r="E7" s="690" t="s">
        <v>649</v>
      </c>
      <c r="F7" s="692"/>
      <c r="G7" s="693" t="s">
        <v>650</v>
      </c>
      <c r="H7" s="693"/>
      <c r="I7" s="693"/>
      <c r="J7" s="693"/>
      <c r="K7" s="693"/>
      <c r="L7" s="693"/>
      <c r="M7" s="693"/>
      <c r="N7" s="694"/>
    </row>
    <row r="8" spans="1:14" ht="15">
      <c r="A8" s="695"/>
      <c r="B8" s="684"/>
      <c r="C8" s="684"/>
      <c r="D8" s="696"/>
      <c r="E8" s="695"/>
      <c r="F8" s="696"/>
      <c r="G8" s="697" t="s">
        <v>651</v>
      </c>
      <c r="H8" s="698"/>
      <c r="I8" s="697" t="s">
        <v>652</v>
      </c>
      <c r="J8" s="698"/>
      <c r="K8" s="699" t="s">
        <v>653</v>
      </c>
      <c r="L8" s="698"/>
      <c r="M8" s="699" t="s">
        <v>654</v>
      </c>
      <c r="N8" s="698"/>
    </row>
    <row r="9" spans="1:14" ht="15.75" thickBot="1">
      <c r="A9" s="783"/>
      <c r="B9" s="689"/>
      <c r="C9" s="689"/>
      <c r="D9" s="784"/>
      <c r="E9" s="783"/>
      <c r="F9" s="784"/>
      <c r="G9" s="735" t="s">
        <v>655</v>
      </c>
      <c r="H9" s="785" t="s">
        <v>656</v>
      </c>
      <c r="I9" s="735" t="s">
        <v>655</v>
      </c>
      <c r="J9" s="785" t="s">
        <v>656</v>
      </c>
      <c r="K9" s="733" t="s">
        <v>655</v>
      </c>
      <c r="L9" s="785" t="s">
        <v>656</v>
      </c>
      <c r="M9" s="733" t="s">
        <v>655</v>
      </c>
      <c r="N9" s="736" t="s">
        <v>656</v>
      </c>
    </row>
    <row r="10" spans="1:14" ht="113.25" customHeight="1">
      <c r="A10" s="786" t="s">
        <v>657</v>
      </c>
      <c r="B10" s="787"/>
      <c r="C10" s="787"/>
      <c r="D10" s="788"/>
      <c r="E10" s="743" t="s">
        <v>705</v>
      </c>
      <c r="F10" s="744"/>
      <c r="G10" s="745" t="s">
        <v>658</v>
      </c>
      <c r="H10" s="746">
        <v>49844</v>
      </c>
      <c r="I10" s="745"/>
      <c r="J10" s="746"/>
      <c r="K10" s="745"/>
      <c r="L10" s="746"/>
      <c r="M10" s="745"/>
      <c r="N10" s="746"/>
    </row>
    <row r="11" spans="1:14" ht="15.75" thickBot="1">
      <c r="A11" s="710" t="s">
        <v>156</v>
      </c>
      <c r="B11" s="711"/>
      <c r="C11" s="711"/>
      <c r="D11" s="712"/>
      <c r="E11" s="711"/>
      <c r="F11" s="712"/>
      <c r="G11" s="766"/>
      <c r="H11" s="767">
        <f>SUM(H10:H10)</f>
        <v>49844</v>
      </c>
      <c r="I11" s="767"/>
      <c r="J11" s="767"/>
      <c r="K11" s="767"/>
      <c r="L11" s="767"/>
      <c r="M11" s="767"/>
      <c r="N11" s="767"/>
    </row>
    <row r="12" spans="1:14" ht="15">
      <c r="A12" s="714" t="s">
        <v>659</v>
      </c>
      <c r="B12" s="715"/>
      <c r="C12" s="715"/>
      <c r="D12" s="715"/>
      <c r="E12" s="715"/>
      <c r="F12" s="716"/>
      <c r="G12" s="717" t="s">
        <v>660</v>
      </c>
      <c r="H12" s="718"/>
      <c r="I12" s="719"/>
      <c r="J12" s="720"/>
      <c r="K12" s="717" t="s">
        <v>661</v>
      </c>
      <c r="L12" s="718"/>
      <c r="M12" s="719"/>
      <c r="N12" s="720"/>
    </row>
    <row r="13" spans="1:14" ht="15">
      <c r="A13" s="721"/>
      <c r="B13" s="722"/>
      <c r="C13" s="722"/>
      <c r="D13" s="722"/>
      <c r="E13" s="722"/>
      <c r="F13" s="723"/>
      <c r="G13" s="701"/>
      <c r="H13" s="724"/>
      <c r="I13" s="418"/>
      <c r="J13" s="702"/>
      <c r="K13" s="701"/>
      <c r="L13" s="724"/>
      <c r="M13" s="418"/>
      <c r="N13" s="702"/>
    </row>
    <row r="14" spans="1:14" ht="15">
      <c r="A14" s="721"/>
      <c r="B14" s="725" t="s">
        <v>662</v>
      </c>
      <c r="C14" s="725"/>
      <c r="D14" s="725"/>
      <c r="E14" s="725"/>
      <c r="F14" s="723"/>
      <c r="G14" s="701"/>
      <c r="H14" s="726" t="s">
        <v>663</v>
      </c>
      <c r="I14" s="726"/>
      <c r="J14" s="727"/>
      <c r="K14" s="701"/>
      <c r="L14" s="726" t="s">
        <v>31</v>
      </c>
      <c r="M14" s="726"/>
      <c r="N14" s="702"/>
    </row>
    <row r="15" spans="1:14" ht="15">
      <c r="A15" s="721"/>
      <c r="B15" s="728" t="s">
        <v>664</v>
      </c>
      <c r="C15" s="728"/>
      <c r="D15" s="728"/>
      <c r="E15" s="728"/>
      <c r="F15" s="723"/>
      <c r="G15" s="701"/>
      <c r="H15" s="729" t="s">
        <v>665</v>
      </c>
      <c r="I15" s="729"/>
      <c r="J15" s="702"/>
      <c r="K15" s="701"/>
      <c r="L15" s="729" t="s">
        <v>33</v>
      </c>
      <c r="M15" s="729"/>
      <c r="N15" s="702"/>
    </row>
    <row r="16" spans="1:14" ht="15.75" thickBot="1">
      <c r="A16" s="730"/>
      <c r="B16" s="731"/>
      <c r="C16" s="731"/>
      <c r="D16" s="731"/>
      <c r="E16" s="731" t="s">
        <v>666</v>
      </c>
      <c r="F16" s="732"/>
      <c r="G16" s="733"/>
      <c r="H16" s="734"/>
      <c r="I16" s="735" t="s">
        <v>666</v>
      </c>
      <c r="J16" s="736"/>
      <c r="K16" s="733"/>
      <c r="L16" s="737"/>
      <c r="M16" s="735" t="s">
        <v>666</v>
      </c>
      <c r="N16" s="736"/>
    </row>
    <row r="17" spans="7:14" ht="15">
      <c r="G17" s="409"/>
      <c r="H17" s="681"/>
      <c r="I17" s="409"/>
      <c r="J17" s="681"/>
      <c r="K17" s="409"/>
      <c r="L17" s="681"/>
      <c r="M17" s="409"/>
      <c r="N17" s="681"/>
    </row>
    <row r="18" spans="7:14" ht="15">
      <c r="G18" s="409"/>
      <c r="H18" s="681"/>
      <c r="I18" s="409"/>
      <c r="J18" s="681"/>
      <c r="K18" s="409"/>
      <c r="L18" s="681"/>
      <c r="M18" s="409"/>
      <c r="N18" s="681"/>
    </row>
  </sheetData>
  <mergeCells count="21">
    <mergeCell ref="A10:D10"/>
    <mergeCell ref="E10:F10"/>
    <mergeCell ref="B14:E14"/>
    <mergeCell ref="H14:I14"/>
    <mergeCell ref="L14:M14"/>
    <mergeCell ref="B15:E15"/>
    <mergeCell ref="H15:I15"/>
    <mergeCell ref="L15:M15"/>
    <mergeCell ref="A7:D9"/>
    <mergeCell ref="E7:F9"/>
    <mergeCell ref="G7:N7"/>
    <mergeCell ref="G8:H8"/>
    <mergeCell ref="I8:J8"/>
    <mergeCell ref="K8:L8"/>
    <mergeCell ref="M8:N8"/>
    <mergeCell ref="A1:N1"/>
    <mergeCell ref="A2:N2"/>
    <mergeCell ref="A3:N3"/>
    <mergeCell ref="A5:C6"/>
    <mergeCell ref="E5:H6"/>
    <mergeCell ref="M5:N5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1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showGridLines="0" view="pageBreakPreview" zoomScale="85" zoomScaleSheetLayoutView="85" zoomScalePageLayoutView="85" workbookViewId="0" topLeftCell="A16">
      <selection activeCell="B29" sqref="B29"/>
    </sheetView>
  </sheetViews>
  <sheetFormatPr defaultColWidth="8.28125" defaultRowHeight="15"/>
  <cols>
    <col min="1" max="1" width="13.8515625" style="447" customWidth="1"/>
    <col min="2" max="2" width="54.00390625" style="1102" customWidth="1"/>
    <col min="3" max="3" width="15.140625" style="1103" customWidth="1"/>
    <col min="4" max="4" width="8.7109375" style="490" customWidth="1"/>
    <col min="5" max="5" width="13.7109375" style="1110" customWidth="1"/>
    <col min="6" max="6" width="9.7109375" style="578" customWidth="1"/>
    <col min="7" max="18" width="7.8515625" style="1107" customWidth="1"/>
    <col min="19" max="19" width="13.28125" style="1108" customWidth="1"/>
    <col min="20" max="20" width="16.57421875" style="583" customWidth="1"/>
    <col min="21" max="16384" width="8.28125" style="447" customWidth="1"/>
  </cols>
  <sheetData>
    <row r="1" spans="1:20" ht="21.75" customHeight="1">
      <c r="A1" s="444" t="s">
        <v>130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6"/>
    </row>
    <row r="2" spans="1:20" s="798" customFormat="1" ht="23.25" customHeight="1">
      <c r="A2" s="789" t="s">
        <v>706</v>
      </c>
      <c r="B2" s="790" t="s">
        <v>707</v>
      </c>
      <c r="C2" s="791"/>
      <c r="D2" s="792"/>
      <c r="E2" s="793"/>
      <c r="F2" s="794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6"/>
      <c r="T2" s="797"/>
    </row>
    <row r="3" spans="1:20" s="798" customFormat="1" ht="27" customHeight="1">
      <c r="A3" s="789" t="s">
        <v>708</v>
      </c>
      <c r="B3" s="799" t="s">
        <v>709</v>
      </c>
      <c r="C3" s="800" t="s">
        <v>134</v>
      </c>
      <c r="D3" s="801"/>
      <c r="E3" s="801"/>
      <c r="F3" s="802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6"/>
      <c r="T3" s="797"/>
    </row>
    <row r="4" spans="1:20" s="798" customFormat="1" ht="24" customHeight="1" thickBot="1">
      <c r="A4" s="803" t="s">
        <v>135</v>
      </c>
      <c r="B4" s="804"/>
      <c r="C4" s="805"/>
      <c r="D4" s="806"/>
      <c r="E4" s="807"/>
      <c r="F4" s="808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10"/>
      <c r="T4" s="811"/>
    </row>
    <row r="5" spans="1:20" ht="30" customHeight="1" thickBot="1">
      <c r="A5" s="470" t="s">
        <v>136</v>
      </c>
      <c r="B5" s="812" t="s">
        <v>137</v>
      </c>
      <c r="C5" s="471" t="s">
        <v>257</v>
      </c>
      <c r="D5" s="472" t="s">
        <v>139</v>
      </c>
      <c r="E5" s="813" t="s">
        <v>140</v>
      </c>
      <c r="F5" s="814" t="s">
        <v>710</v>
      </c>
      <c r="G5" s="475" t="s">
        <v>142</v>
      </c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7"/>
      <c r="T5" s="478" t="s">
        <v>143</v>
      </c>
    </row>
    <row r="6" spans="1:20" s="490" customFormat="1" ht="24.75" customHeight="1" thickBot="1">
      <c r="A6" s="479"/>
      <c r="B6" s="815"/>
      <c r="C6" s="480"/>
      <c r="D6" s="481"/>
      <c r="E6" s="816"/>
      <c r="F6" s="817"/>
      <c r="G6" s="818" t="s">
        <v>144</v>
      </c>
      <c r="H6" s="819" t="s">
        <v>145</v>
      </c>
      <c r="I6" s="819" t="s">
        <v>146</v>
      </c>
      <c r="J6" s="819" t="s">
        <v>147</v>
      </c>
      <c r="K6" s="819" t="s">
        <v>148</v>
      </c>
      <c r="L6" s="819" t="s">
        <v>149</v>
      </c>
      <c r="M6" s="820" t="s">
        <v>150</v>
      </c>
      <c r="N6" s="821" t="s">
        <v>151</v>
      </c>
      <c r="O6" s="821" t="s">
        <v>152</v>
      </c>
      <c r="P6" s="822" t="s">
        <v>153</v>
      </c>
      <c r="Q6" s="822" t="s">
        <v>154</v>
      </c>
      <c r="R6" s="822" t="s">
        <v>155</v>
      </c>
      <c r="S6" s="823" t="s">
        <v>156</v>
      </c>
      <c r="T6" s="489"/>
    </row>
    <row r="7" spans="1:20" s="831" customFormat="1" ht="27" customHeight="1" thickBot="1">
      <c r="A7" s="824" t="s">
        <v>711</v>
      </c>
      <c r="B7" s="825"/>
      <c r="C7" s="826"/>
      <c r="D7" s="827"/>
      <c r="E7" s="827"/>
      <c r="F7" s="827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9"/>
      <c r="T7" s="830"/>
    </row>
    <row r="8" spans="1:20" s="844" customFormat="1" ht="39.75" customHeight="1">
      <c r="A8" s="832"/>
      <c r="B8" s="833" t="s">
        <v>712</v>
      </c>
      <c r="C8" s="834"/>
      <c r="D8" s="835"/>
      <c r="E8" s="836"/>
      <c r="F8" s="837"/>
      <c r="G8" s="838"/>
      <c r="H8" s="839"/>
      <c r="I8" s="839"/>
      <c r="J8" s="839"/>
      <c r="K8" s="839"/>
      <c r="L8" s="839"/>
      <c r="M8" s="840"/>
      <c r="N8" s="841"/>
      <c r="O8" s="841"/>
      <c r="P8" s="840"/>
      <c r="Q8" s="841"/>
      <c r="R8" s="841"/>
      <c r="S8" s="842"/>
      <c r="T8" s="843"/>
    </row>
    <row r="9" spans="1:20" s="844" customFormat="1" ht="45.75" customHeight="1">
      <c r="A9" s="845"/>
      <c r="B9" s="846" t="s">
        <v>713</v>
      </c>
      <c r="C9" s="847" t="s">
        <v>714</v>
      </c>
      <c r="D9" s="848"/>
      <c r="E9" s="849"/>
      <c r="F9" s="850" t="s">
        <v>715</v>
      </c>
      <c r="G9" s="851">
        <v>50000</v>
      </c>
      <c r="H9" s="852"/>
      <c r="I9" s="852"/>
      <c r="J9" s="852"/>
      <c r="K9" s="853"/>
      <c r="L9" s="854"/>
      <c r="M9" s="855"/>
      <c r="N9" s="856"/>
      <c r="O9" s="856"/>
      <c r="P9" s="855"/>
      <c r="Q9" s="856"/>
      <c r="R9" s="856"/>
      <c r="S9" s="857">
        <f>G9</f>
        <v>50000</v>
      </c>
      <c r="T9" s="858">
        <f>S9</f>
        <v>50000</v>
      </c>
    </row>
    <row r="10" spans="1:20" s="844" customFormat="1" ht="45.75" customHeight="1">
      <c r="A10" s="845"/>
      <c r="B10" s="846" t="s">
        <v>716</v>
      </c>
      <c r="C10" s="847" t="s">
        <v>714</v>
      </c>
      <c r="D10" s="848"/>
      <c r="E10" s="849"/>
      <c r="F10" s="850" t="s">
        <v>715</v>
      </c>
      <c r="G10" s="859"/>
      <c r="H10" s="854"/>
      <c r="I10" s="854"/>
      <c r="J10" s="854"/>
      <c r="K10" s="854"/>
      <c r="L10" s="860">
        <v>50000</v>
      </c>
      <c r="M10" s="861"/>
      <c r="N10" s="861"/>
      <c r="O10" s="861"/>
      <c r="P10" s="862"/>
      <c r="Q10" s="856"/>
      <c r="R10" s="856"/>
      <c r="S10" s="857">
        <f>L10</f>
        <v>50000</v>
      </c>
      <c r="T10" s="858">
        <f>S10</f>
        <v>50000</v>
      </c>
    </row>
    <row r="11" spans="1:20" s="558" customFormat="1" ht="30.75" customHeight="1">
      <c r="A11" s="553"/>
      <c r="B11" s="863" t="s">
        <v>717</v>
      </c>
      <c r="C11" s="864"/>
      <c r="D11" s="865" t="s">
        <v>718</v>
      </c>
      <c r="E11" s="866">
        <v>900000</v>
      </c>
      <c r="F11" s="867"/>
      <c r="G11" s="868"/>
      <c r="H11" s="869"/>
      <c r="I11" s="869"/>
      <c r="J11" s="869"/>
      <c r="K11" s="869"/>
      <c r="L11" s="869"/>
      <c r="M11" s="870"/>
      <c r="N11" s="871"/>
      <c r="O11" s="871"/>
      <c r="P11" s="870"/>
      <c r="Q11" s="871"/>
      <c r="R11" s="871"/>
      <c r="S11" s="872">
        <f>E11</f>
        <v>900000</v>
      </c>
      <c r="T11" s="858">
        <f aca="true" t="shared" si="0" ref="T11:T69">S11</f>
        <v>900000</v>
      </c>
    </row>
    <row r="12" spans="1:20" s="503" customFormat="1" ht="33" customHeight="1">
      <c r="A12" s="559"/>
      <c r="B12" s="873" t="s">
        <v>719</v>
      </c>
      <c r="C12" s="874"/>
      <c r="D12" s="875" t="s">
        <v>720</v>
      </c>
      <c r="E12" s="876">
        <v>120000</v>
      </c>
      <c r="F12" s="877"/>
      <c r="G12" s="878"/>
      <c r="H12" s="879"/>
      <c r="I12" s="879"/>
      <c r="J12" s="879"/>
      <c r="K12" s="879"/>
      <c r="L12" s="879"/>
      <c r="M12" s="880"/>
      <c r="N12" s="881"/>
      <c r="O12" s="881"/>
      <c r="P12" s="880"/>
      <c r="Q12" s="881"/>
      <c r="R12" s="881"/>
      <c r="S12" s="882">
        <f>E12</f>
        <v>120000</v>
      </c>
      <c r="T12" s="858">
        <f t="shared" si="0"/>
        <v>120000</v>
      </c>
    </row>
    <row r="13" spans="1:20" s="503" customFormat="1" ht="30" customHeight="1">
      <c r="A13" s="559"/>
      <c r="B13" s="873" t="s">
        <v>721</v>
      </c>
      <c r="C13" s="874"/>
      <c r="D13" s="875" t="s">
        <v>722</v>
      </c>
      <c r="E13" s="876">
        <v>100000</v>
      </c>
      <c r="F13" s="877"/>
      <c r="G13" s="878"/>
      <c r="H13" s="879"/>
      <c r="I13" s="879"/>
      <c r="J13" s="879"/>
      <c r="K13" s="879"/>
      <c r="L13" s="879"/>
      <c r="M13" s="880"/>
      <c r="N13" s="881"/>
      <c r="O13" s="881"/>
      <c r="P13" s="880"/>
      <c r="Q13" s="881"/>
      <c r="R13" s="881"/>
      <c r="S13" s="882">
        <f>E13</f>
        <v>100000</v>
      </c>
      <c r="T13" s="858">
        <f t="shared" si="0"/>
        <v>100000</v>
      </c>
    </row>
    <row r="14" spans="1:20" s="558" customFormat="1" ht="45.75" customHeight="1" thickBot="1">
      <c r="A14" s="883"/>
      <c r="B14" s="884" t="s">
        <v>723</v>
      </c>
      <c r="C14" s="885" t="s">
        <v>724</v>
      </c>
      <c r="D14" s="886"/>
      <c r="E14" s="887">
        <v>200000</v>
      </c>
      <c r="F14" s="888"/>
      <c r="G14" s="889"/>
      <c r="H14" s="890"/>
      <c r="I14" s="890"/>
      <c r="J14" s="890"/>
      <c r="K14" s="890"/>
      <c r="L14" s="891">
        <f>E14</f>
        <v>200000</v>
      </c>
      <c r="M14" s="892"/>
      <c r="N14" s="893"/>
      <c r="O14" s="893"/>
      <c r="P14" s="892"/>
      <c r="Q14" s="893"/>
      <c r="R14" s="893"/>
      <c r="S14" s="894">
        <f>E14</f>
        <v>200000</v>
      </c>
      <c r="T14" s="895">
        <f t="shared" si="0"/>
        <v>200000</v>
      </c>
    </row>
    <row r="15" spans="1:20" s="503" customFormat="1" ht="30" customHeight="1" thickBot="1">
      <c r="A15" s="896" t="s">
        <v>725</v>
      </c>
      <c r="B15" s="897"/>
      <c r="C15" s="898"/>
      <c r="D15" s="899"/>
      <c r="E15" s="900"/>
      <c r="F15" s="899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2"/>
      <c r="T15" s="903"/>
    </row>
    <row r="16" spans="1:20" s="503" customFormat="1" ht="45" customHeight="1">
      <c r="A16" s="904"/>
      <c r="B16" s="905" t="s">
        <v>726</v>
      </c>
      <c r="C16" s="906"/>
      <c r="D16" s="907"/>
      <c r="E16" s="908"/>
      <c r="F16" s="909"/>
      <c r="G16" s="910"/>
      <c r="H16" s="911"/>
      <c r="I16" s="911"/>
      <c r="J16" s="911"/>
      <c r="K16" s="911"/>
      <c r="L16" s="911"/>
      <c r="M16" s="912"/>
      <c r="N16" s="913"/>
      <c r="O16" s="913"/>
      <c r="P16" s="912"/>
      <c r="Q16" s="913"/>
      <c r="R16" s="913"/>
      <c r="S16" s="914"/>
      <c r="T16" s="915"/>
    </row>
    <row r="17" spans="1:20" s="558" customFormat="1" ht="36" customHeight="1">
      <c r="A17" s="553"/>
      <c r="B17" s="916" t="s">
        <v>727</v>
      </c>
      <c r="C17" s="917" t="s">
        <v>714</v>
      </c>
      <c r="D17" s="918"/>
      <c r="E17" s="866"/>
      <c r="F17" s="867" t="s">
        <v>728</v>
      </c>
      <c r="G17" s="868"/>
      <c r="H17" s="869"/>
      <c r="I17" s="869"/>
      <c r="J17" s="919">
        <v>178500</v>
      </c>
      <c r="K17" s="869"/>
      <c r="L17" s="869"/>
      <c r="M17" s="870"/>
      <c r="N17" s="871"/>
      <c r="O17" s="871"/>
      <c r="P17" s="870"/>
      <c r="Q17" s="871"/>
      <c r="R17" s="871"/>
      <c r="S17" s="920">
        <f aca="true" t="shared" si="1" ref="S17:S25">SUM(G17:R17)</f>
        <v>178500</v>
      </c>
      <c r="T17" s="858">
        <f t="shared" si="0"/>
        <v>178500</v>
      </c>
    </row>
    <row r="18" spans="1:20" s="503" customFormat="1" ht="39" customHeight="1">
      <c r="A18" s="559"/>
      <c r="B18" s="921" t="s">
        <v>729</v>
      </c>
      <c r="C18" s="917" t="s">
        <v>714</v>
      </c>
      <c r="D18" s="875"/>
      <c r="E18" s="876"/>
      <c r="F18" s="877" t="s">
        <v>728</v>
      </c>
      <c r="G18" s="878"/>
      <c r="H18" s="879"/>
      <c r="I18" s="922">
        <v>398000</v>
      </c>
      <c r="J18" s="879"/>
      <c r="K18" s="879"/>
      <c r="L18" s="879"/>
      <c r="M18" s="880"/>
      <c r="N18" s="881"/>
      <c r="O18" s="881"/>
      <c r="P18" s="880"/>
      <c r="Q18" s="881"/>
      <c r="R18" s="881"/>
      <c r="S18" s="923">
        <f t="shared" si="1"/>
        <v>398000</v>
      </c>
      <c r="T18" s="858">
        <f t="shared" si="0"/>
        <v>398000</v>
      </c>
    </row>
    <row r="19" spans="1:20" s="503" customFormat="1" ht="38.25" customHeight="1">
      <c r="A19" s="559"/>
      <c r="B19" s="921" t="s">
        <v>730</v>
      </c>
      <c r="C19" s="917" t="s">
        <v>714</v>
      </c>
      <c r="D19" s="875"/>
      <c r="E19" s="876"/>
      <c r="F19" s="877" t="s">
        <v>728</v>
      </c>
      <c r="G19" s="878"/>
      <c r="H19" s="924">
        <v>22500</v>
      </c>
      <c r="I19" s="879"/>
      <c r="J19" s="879"/>
      <c r="K19" s="879"/>
      <c r="L19" s="924">
        <v>22500</v>
      </c>
      <c r="M19" s="880"/>
      <c r="N19" s="881"/>
      <c r="O19" s="924">
        <v>22500</v>
      </c>
      <c r="P19" s="880"/>
      <c r="Q19" s="881"/>
      <c r="R19" s="924">
        <v>22500</v>
      </c>
      <c r="S19" s="925">
        <f t="shared" si="1"/>
        <v>90000</v>
      </c>
      <c r="T19" s="895">
        <f t="shared" si="0"/>
        <v>90000</v>
      </c>
    </row>
    <row r="20" spans="1:20" s="503" customFormat="1" ht="36" customHeight="1">
      <c r="A20" s="559"/>
      <c r="B20" s="921" t="s">
        <v>731</v>
      </c>
      <c r="C20" s="917" t="s">
        <v>714</v>
      </c>
      <c r="D20" s="875"/>
      <c r="E20" s="876"/>
      <c r="F20" s="877" t="s">
        <v>728</v>
      </c>
      <c r="G20" s="878"/>
      <c r="H20" s="879"/>
      <c r="I20" s="879"/>
      <c r="J20" s="879"/>
      <c r="K20" s="926">
        <v>56250</v>
      </c>
      <c r="L20" s="879"/>
      <c r="M20" s="926">
        <v>56250</v>
      </c>
      <c r="N20" s="926">
        <v>56250</v>
      </c>
      <c r="O20" s="881"/>
      <c r="P20" s="926">
        <v>56250</v>
      </c>
      <c r="Q20" s="880"/>
      <c r="R20" s="881"/>
      <c r="S20" s="927">
        <f t="shared" si="1"/>
        <v>225000</v>
      </c>
      <c r="T20" s="928">
        <f t="shared" si="0"/>
        <v>225000</v>
      </c>
    </row>
    <row r="21" spans="1:20" s="558" customFormat="1" ht="32.25" customHeight="1">
      <c r="A21" s="929"/>
      <c r="B21" s="930" t="s">
        <v>732</v>
      </c>
      <c r="C21" s="931" t="s">
        <v>714</v>
      </c>
      <c r="D21" s="932"/>
      <c r="E21" s="933"/>
      <c r="F21" s="867" t="s">
        <v>715</v>
      </c>
      <c r="G21" s="934">
        <v>77000</v>
      </c>
      <c r="H21" s="869"/>
      <c r="I21" s="869"/>
      <c r="J21" s="869"/>
      <c r="K21" s="869"/>
      <c r="L21" s="869"/>
      <c r="M21" s="870"/>
      <c r="N21" s="871"/>
      <c r="O21" s="871"/>
      <c r="P21" s="870"/>
      <c r="Q21" s="871"/>
      <c r="R21" s="871"/>
      <c r="S21" s="935">
        <f t="shared" si="1"/>
        <v>77000</v>
      </c>
      <c r="T21" s="915">
        <f t="shared" si="0"/>
        <v>77000</v>
      </c>
    </row>
    <row r="22" spans="1:20" s="503" customFormat="1" ht="37.5" customHeight="1">
      <c r="A22" s="904"/>
      <c r="B22" s="905" t="s">
        <v>733</v>
      </c>
      <c r="C22" s="917" t="s">
        <v>714</v>
      </c>
      <c r="D22" s="875"/>
      <c r="E22" s="876"/>
      <c r="F22" s="877" t="s">
        <v>728</v>
      </c>
      <c r="G22" s="878"/>
      <c r="H22" s="879"/>
      <c r="I22" s="924">
        <v>54000</v>
      </c>
      <c r="J22" s="879"/>
      <c r="K22" s="879"/>
      <c r="L22" s="879"/>
      <c r="M22" s="880"/>
      <c r="N22" s="881"/>
      <c r="O22" s="881"/>
      <c r="P22" s="880"/>
      <c r="Q22" s="881"/>
      <c r="R22" s="881"/>
      <c r="S22" s="923">
        <f t="shared" si="1"/>
        <v>54000</v>
      </c>
      <c r="T22" s="858">
        <f t="shared" si="0"/>
        <v>54000</v>
      </c>
    </row>
    <row r="23" spans="1:20" s="503" customFormat="1" ht="40.5" customHeight="1">
      <c r="A23" s="559"/>
      <c r="B23" s="921" t="s">
        <v>734</v>
      </c>
      <c r="C23" s="917" t="s">
        <v>714</v>
      </c>
      <c r="D23" s="875"/>
      <c r="E23" s="876"/>
      <c r="F23" s="877" t="s">
        <v>728</v>
      </c>
      <c r="G23" s="878"/>
      <c r="H23" s="879"/>
      <c r="I23" s="879"/>
      <c r="J23" s="879"/>
      <c r="K23" s="879"/>
      <c r="L23" s="879"/>
      <c r="M23" s="926">
        <v>100000</v>
      </c>
      <c r="N23" s="881"/>
      <c r="O23" s="881"/>
      <c r="P23" s="880"/>
      <c r="Q23" s="881"/>
      <c r="R23" s="881"/>
      <c r="S23" s="923">
        <f t="shared" si="1"/>
        <v>100000</v>
      </c>
      <c r="T23" s="858">
        <f t="shared" si="0"/>
        <v>100000</v>
      </c>
    </row>
    <row r="24" spans="1:20" s="558" customFormat="1" ht="37.5" customHeight="1">
      <c r="A24" s="553"/>
      <c r="B24" s="916" t="s">
        <v>735</v>
      </c>
      <c r="C24" s="917" t="s">
        <v>714</v>
      </c>
      <c r="D24" s="865"/>
      <c r="E24" s="866"/>
      <c r="F24" s="877" t="s">
        <v>728</v>
      </c>
      <c r="G24" s="868"/>
      <c r="H24" s="869"/>
      <c r="I24" s="869"/>
      <c r="J24" s="869"/>
      <c r="K24" s="869"/>
      <c r="L24" s="869"/>
      <c r="M24" s="870"/>
      <c r="N24" s="871"/>
      <c r="O24" s="871"/>
      <c r="P24" s="870"/>
      <c r="Q24" s="871"/>
      <c r="R24" s="936">
        <v>72000</v>
      </c>
      <c r="S24" s="937">
        <f t="shared" si="1"/>
        <v>72000</v>
      </c>
      <c r="T24" s="858">
        <f t="shared" si="0"/>
        <v>72000</v>
      </c>
    </row>
    <row r="25" spans="1:20" s="503" customFormat="1" ht="45.75" customHeight="1">
      <c r="A25" s="559"/>
      <c r="B25" s="921" t="s">
        <v>736</v>
      </c>
      <c r="C25" s="917" t="s">
        <v>714</v>
      </c>
      <c r="D25" s="875"/>
      <c r="E25" s="876"/>
      <c r="F25" s="877" t="s">
        <v>728</v>
      </c>
      <c r="G25" s="878"/>
      <c r="H25" s="938"/>
      <c r="I25" s="939">
        <v>135000</v>
      </c>
      <c r="J25" s="879"/>
      <c r="K25" s="879"/>
      <c r="L25" s="879"/>
      <c r="M25" s="880"/>
      <c r="N25" s="881"/>
      <c r="O25" s="881"/>
      <c r="P25" s="880"/>
      <c r="Q25" s="881"/>
      <c r="R25" s="881"/>
      <c r="S25" s="923">
        <f t="shared" si="1"/>
        <v>135000</v>
      </c>
      <c r="T25" s="858">
        <f t="shared" si="0"/>
        <v>135000</v>
      </c>
    </row>
    <row r="26" spans="1:20" s="503" customFormat="1" ht="31.5" customHeight="1">
      <c r="A26" s="559"/>
      <c r="B26" s="921" t="s">
        <v>737</v>
      </c>
      <c r="C26" s="917" t="s">
        <v>714</v>
      </c>
      <c r="D26" s="875"/>
      <c r="E26" s="876"/>
      <c r="F26" s="877" t="s">
        <v>728</v>
      </c>
      <c r="G26" s="878"/>
      <c r="H26" s="879"/>
      <c r="I26" s="879"/>
      <c r="J26" s="879"/>
      <c r="K26" s="879"/>
      <c r="L26" s="879"/>
      <c r="M26" s="880"/>
      <c r="N26" s="881" t="s">
        <v>738</v>
      </c>
      <c r="O26" s="881"/>
      <c r="P26" s="880"/>
      <c r="Q26" s="881"/>
      <c r="R26" s="881"/>
      <c r="S26" s="940" t="str">
        <f>N26</f>
        <v>108, 000</v>
      </c>
      <c r="T26" s="941" t="str">
        <f>S26</f>
        <v>108, 000</v>
      </c>
    </row>
    <row r="27" spans="1:20" s="503" customFormat="1" ht="39" customHeight="1" thickBot="1">
      <c r="A27" s="942" t="s">
        <v>739</v>
      </c>
      <c r="B27" s="943"/>
      <c r="C27" s="944"/>
      <c r="D27" s="945"/>
      <c r="E27" s="946"/>
      <c r="F27" s="945"/>
      <c r="G27" s="947"/>
      <c r="H27" s="947"/>
      <c r="I27" s="947"/>
      <c r="J27" s="947"/>
      <c r="K27" s="947"/>
      <c r="L27" s="947"/>
      <c r="M27" s="947"/>
      <c r="N27" s="947"/>
      <c r="O27" s="947"/>
      <c r="P27" s="947"/>
      <c r="Q27" s="947"/>
      <c r="R27" s="947"/>
      <c r="S27" s="948"/>
      <c r="T27" s="949"/>
    </row>
    <row r="28" spans="1:20" s="558" customFormat="1" ht="45.75" customHeight="1">
      <c r="A28" s="553"/>
      <c r="B28" s="863" t="s">
        <v>740</v>
      </c>
      <c r="C28" s="917"/>
      <c r="D28" s="865"/>
      <c r="E28" s="866"/>
      <c r="F28" s="867"/>
      <c r="G28" s="868"/>
      <c r="H28" s="869"/>
      <c r="I28" s="869"/>
      <c r="J28" s="869"/>
      <c r="K28" s="869"/>
      <c r="L28" s="869"/>
      <c r="M28" s="870"/>
      <c r="N28" s="871"/>
      <c r="O28" s="871"/>
      <c r="P28" s="870"/>
      <c r="Q28" s="871"/>
      <c r="R28" s="871"/>
      <c r="S28" s="950"/>
      <c r="T28" s="858"/>
    </row>
    <row r="29" spans="1:20" s="503" customFormat="1" ht="30" customHeight="1">
      <c r="A29" s="559"/>
      <c r="B29" s="951" t="s">
        <v>741</v>
      </c>
      <c r="C29" s="917" t="s">
        <v>714</v>
      </c>
      <c r="D29" s="875"/>
      <c r="E29" s="876"/>
      <c r="F29" s="877" t="s">
        <v>715</v>
      </c>
      <c r="G29" s="939">
        <v>22400</v>
      </c>
      <c r="H29" s="952"/>
      <c r="I29" s="939"/>
      <c r="J29" s="953">
        <v>22400</v>
      </c>
      <c r="K29" s="953"/>
      <c r="L29" s="953"/>
      <c r="M29" s="953">
        <v>22400</v>
      </c>
      <c r="N29" s="953"/>
      <c r="O29" s="953">
        <v>22400</v>
      </c>
      <c r="P29" s="953">
        <v>22400</v>
      </c>
      <c r="Q29" s="953"/>
      <c r="R29" s="953"/>
      <c r="S29" s="923">
        <f>SUM(G29:R29)</f>
        <v>112000</v>
      </c>
      <c r="T29" s="858">
        <f t="shared" si="0"/>
        <v>112000</v>
      </c>
    </row>
    <row r="30" spans="1:20" s="558" customFormat="1" ht="45.75" customHeight="1">
      <c r="A30" s="553"/>
      <c r="B30" s="863" t="s">
        <v>742</v>
      </c>
      <c r="C30" s="864"/>
      <c r="D30" s="865" t="s">
        <v>718</v>
      </c>
      <c r="E30" s="954">
        <v>1800000</v>
      </c>
      <c r="F30" s="867" t="s">
        <v>728</v>
      </c>
      <c r="G30" s="868"/>
      <c r="H30" s="869"/>
      <c r="I30" s="869"/>
      <c r="J30" s="869"/>
      <c r="K30" s="869"/>
      <c r="L30" s="869"/>
      <c r="M30" s="955">
        <v>1800000</v>
      </c>
      <c r="N30" s="871"/>
      <c r="O30" s="871"/>
      <c r="P30" s="870"/>
      <c r="Q30" s="871"/>
      <c r="R30" s="871"/>
      <c r="S30" s="937">
        <f>SUM(G30:R30)</f>
        <v>1800000</v>
      </c>
      <c r="T30" s="956">
        <f t="shared" si="0"/>
        <v>1800000</v>
      </c>
    </row>
    <row r="31" spans="1:20" s="558" customFormat="1" ht="15.75">
      <c r="A31" s="553"/>
      <c r="B31" s="957" t="s">
        <v>743</v>
      </c>
      <c r="C31" s="864"/>
      <c r="D31" s="865"/>
      <c r="E31" s="958"/>
      <c r="F31" s="867"/>
      <c r="G31" s="868"/>
      <c r="H31" s="869"/>
      <c r="I31" s="869"/>
      <c r="J31" s="869"/>
      <c r="K31" s="869"/>
      <c r="L31" s="869"/>
      <c r="M31" s="959"/>
      <c r="N31" s="871"/>
      <c r="O31" s="871"/>
      <c r="P31" s="870"/>
      <c r="Q31" s="871"/>
      <c r="R31" s="871"/>
      <c r="S31" s="937"/>
      <c r="T31" s="858"/>
    </row>
    <row r="32" spans="1:20" s="558" customFormat="1" ht="15.75">
      <c r="A32" s="553"/>
      <c r="B32" s="957" t="s">
        <v>744</v>
      </c>
      <c r="C32" s="864"/>
      <c r="D32" s="865"/>
      <c r="E32" s="958"/>
      <c r="F32" s="867"/>
      <c r="G32" s="868"/>
      <c r="H32" s="869"/>
      <c r="I32" s="869"/>
      <c r="J32" s="869"/>
      <c r="K32" s="869"/>
      <c r="L32" s="869"/>
      <c r="M32" s="959"/>
      <c r="N32" s="871"/>
      <c r="O32" s="871"/>
      <c r="P32" s="870"/>
      <c r="Q32" s="871"/>
      <c r="R32" s="871"/>
      <c r="S32" s="937"/>
      <c r="T32" s="858"/>
    </row>
    <row r="33" spans="1:20" s="558" customFormat="1" ht="15.75">
      <c r="A33" s="553"/>
      <c r="B33" s="957" t="s">
        <v>745</v>
      </c>
      <c r="C33" s="864"/>
      <c r="D33" s="865"/>
      <c r="E33" s="958"/>
      <c r="F33" s="867"/>
      <c r="G33" s="868"/>
      <c r="H33" s="869"/>
      <c r="I33" s="869"/>
      <c r="J33" s="869"/>
      <c r="K33" s="869"/>
      <c r="L33" s="869"/>
      <c r="M33" s="959"/>
      <c r="N33" s="871"/>
      <c r="O33" s="871"/>
      <c r="P33" s="870"/>
      <c r="Q33" s="871"/>
      <c r="R33" s="871"/>
      <c r="S33" s="937"/>
      <c r="T33" s="858"/>
    </row>
    <row r="34" spans="1:20" s="558" customFormat="1" ht="15.75">
      <c r="A34" s="553"/>
      <c r="B34" s="957" t="s">
        <v>746</v>
      </c>
      <c r="C34" s="864"/>
      <c r="D34" s="865"/>
      <c r="E34" s="958"/>
      <c r="F34" s="867"/>
      <c r="G34" s="868"/>
      <c r="H34" s="869"/>
      <c r="I34" s="869"/>
      <c r="J34" s="869"/>
      <c r="K34" s="869"/>
      <c r="L34" s="869"/>
      <c r="M34" s="959"/>
      <c r="N34" s="871"/>
      <c r="O34" s="871"/>
      <c r="P34" s="870"/>
      <c r="Q34" s="871"/>
      <c r="R34" s="871"/>
      <c r="S34" s="937"/>
      <c r="T34" s="858"/>
    </row>
    <row r="35" spans="1:20" s="558" customFormat="1" ht="15.75">
      <c r="A35" s="553"/>
      <c r="B35" s="957" t="s">
        <v>747</v>
      </c>
      <c r="C35" s="864"/>
      <c r="D35" s="865"/>
      <c r="E35" s="958"/>
      <c r="F35" s="867"/>
      <c r="G35" s="868"/>
      <c r="H35" s="869"/>
      <c r="I35" s="869"/>
      <c r="J35" s="869"/>
      <c r="K35" s="869"/>
      <c r="L35" s="869"/>
      <c r="M35" s="959"/>
      <c r="N35" s="871"/>
      <c r="O35" s="871"/>
      <c r="P35" s="870"/>
      <c r="Q35" s="871"/>
      <c r="R35" s="871"/>
      <c r="S35" s="937"/>
      <c r="T35" s="858"/>
    </row>
    <row r="36" spans="1:20" s="558" customFormat="1" ht="15.75">
      <c r="A36" s="553"/>
      <c r="B36" s="957" t="s">
        <v>748</v>
      </c>
      <c r="C36" s="864"/>
      <c r="D36" s="865"/>
      <c r="E36" s="958"/>
      <c r="F36" s="867"/>
      <c r="G36" s="868"/>
      <c r="H36" s="869"/>
      <c r="I36" s="869"/>
      <c r="J36" s="869"/>
      <c r="K36" s="869"/>
      <c r="L36" s="869"/>
      <c r="M36" s="959"/>
      <c r="N36" s="871"/>
      <c r="O36" s="871"/>
      <c r="P36" s="870"/>
      <c r="Q36" s="871"/>
      <c r="R36" s="871"/>
      <c r="S36" s="937"/>
      <c r="T36" s="858"/>
    </row>
    <row r="37" spans="1:20" s="558" customFormat="1" ht="15.75">
      <c r="A37" s="553"/>
      <c r="B37" s="957" t="s">
        <v>749</v>
      </c>
      <c r="C37" s="864"/>
      <c r="D37" s="865"/>
      <c r="E37" s="958"/>
      <c r="F37" s="867"/>
      <c r="G37" s="868"/>
      <c r="H37" s="869"/>
      <c r="I37" s="869"/>
      <c r="J37" s="869"/>
      <c r="K37" s="869"/>
      <c r="L37" s="869"/>
      <c r="M37" s="959"/>
      <c r="N37" s="871"/>
      <c r="O37" s="871"/>
      <c r="P37" s="870"/>
      <c r="Q37" s="871"/>
      <c r="R37" s="871"/>
      <c r="S37" s="937"/>
      <c r="T37" s="858"/>
    </row>
    <row r="38" spans="1:20" s="558" customFormat="1" ht="40.5" customHeight="1">
      <c r="A38" s="553"/>
      <c r="B38" s="863" t="s">
        <v>750</v>
      </c>
      <c r="C38" s="864"/>
      <c r="D38" s="865"/>
      <c r="E38" s="958">
        <v>570000</v>
      </c>
      <c r="F38" s="867" t="s">
        <v>728</v>
      </c>
      <c r="G38" s="868"/>
      <c r="H38" s="869"/>
      <c r="I38" s="869"/>
      <c r="J38" s="869"/>
      <c r="K38" s="869"/>
      <c r="L38" s="869"/>
      <c r="M38" s="959"/>
      <c r="N38" s="871"/>
      <c r="O38" s="871"/>
      <c r="P38" s="870"/>
      <c r="Q38" s="871"/>
      <c r="R38" s="871"/>
      <c r="S38" s="937">
        <f>E38</f>
        <v>570000</v>
      </c>
      <c r="T38" s="858">
        <f>S38</f>
        <v>570000</v>
      </c>
    </row>
    <row r="39" spans="1:20" s="558" customFormat="1" ht="25.5" customHeight="1">
      <c r="A39" s="553"/>
      <c r="B39" s="960" t="s">
        <v>751</v>
      </c>
      <c r="C39" s="864"/>
      <c r="D39" s="865"/>
      <c r="E39" s="866"/>
      <c r="F39" s="867"/>
      <c r="G39" s="868"/>
      <c r="H39" s="869"/>
      <c r="I39" s="869"/>
      <c r="J39" s="869"/>
      <c r="K39" s="869"/>
      <c r="L39" s="869"/>
      <c r="M39" s="870"/>
      <c r="N39" s="871"/>
      <c r="O39" s="871"/>
      <c r="P39" s="870"/>
      <c r="Q39" s="871"/>
      <c r="R39" s="871"/>
      <c r="S39" s="872"/>
      <c r="T39" s="858"/>
    </row>
    <row r="40" spans="1:20" s="558" customFormat="1" ht="25.5" customHeight="1">
      <c r="A40" s="553"/>
      <c r="B40" s="960" t="s">
        <v>752</v>
      </c>
      <c r="C40" s="864"/>
      <c r="D40" s="865"/>
      <c r="E40" s="866"/>
      <c r="F40" s="867"/>
      <c r="G40" s="868"/>
      <c r="H40" s="869"/>
      <c r="I40" s="869"/>
      <c r="J40" s="869"/>
      <c r="K40" s="869"/>
      <c r="L40" s="869"/>
      <c r="M40" s="870"/>
      <c r="N40" s="871"/>
      <c r="O40" s="871"/>
      <c r="P40" s="870"/>
      <c r="Q40" s="871"/>
      <c r="R40" s="871"/>
      <c r="S40" s="872"/>
      <c r="T40" s="858"/>
    </row>
    <row r="41" spans="1:20" s="503" customFormat="1" ht="25.5" customHeight="1">
      <c r="A41" s="559"/>
      <c r="B41" s="961" t="s">
        <v>753</v>
      </c>
      <c r="C41" s="874"/>
      <c r="D41" s="875"/>
      <c r="E41" s="876"/>
      <c r="F41" s="867"/>
      <c r="G41" s="878"/>
      <c r="H41" s="879"/>
      <c r="I41" s="879"/>
      <c r="J41" s="879"/>
      <c r="K41" s="879"/>
      <c r="L41" s="879"/>
      <c r="M41" s="880"/>
      <c r="N41" s="881"/>
      <c r="O41" s="881"/>
      <c r="P41" s="880"/>
      <c r="Q41" s="881"/>
      <c r="R41" s="881"/>
      <c r="S41" s="882"/>
      <c r="T41" s="858"/>
    </row>
    <row r="42" spans="1:20" s="503" customFormat="1" ht="15.75">
      <c r="A42" s="559"/>
      <c r="B42" s="962" t="s">
        <v>754</v>
      </c>
      <c r="C42" s="874"/>
      <c r="D42" s="875"/>
      <c r="E42" s="876"/>
      <c r="F42" s="877"/>
      <c r="G42" s="878"/>
      <c r="H42" s="879"/>
      <c r="I42" s="879"/>
      <c r="J42" s="879"/>
      <c r="K42" s="879"/>
      <c r="L42" s="879"/>
      <c r="M42" s="880"/>
      <c r="N42" s="881"/>
      <c r="O42" s="881"/>
      <c r="P42" s="880"/>
      <c r="Q42" s="881"/>
      <c r="R42" s="881"/>
      <c r="S42" s="882"/>
      <c r="T42" s="858"/>
    </row>
    <row r="43" spans="1:20" s="503" customFormat="1" ht="15.75">
      <c r="A43" s="559"/>
      <c r="B43" s="962" t="s">
        <v>755</v>
      </c>
      <c r="C43" s="874"/>
      <c r="D43" s="875"/>
      <c r="E43" s="876"/>
      <c r="F43" s="877"/>
      <c r="G43" s="878"/>
      <c r="H43" s="879"/>
      <c r="I43" s="879"/>
      <c r="J43" s="879"/>
      <c r="K43" s="879"/>
      <c r="L43" s="879"/>
      <c r="M43" s="880"/>
      <c r="N43" s="881"/>
      <c r="O43" s="881"/>
      <c r="P43" s="880"/>
      <c r="Q43" s="881"/>
      <c r="R43" s="881"/>
      <c r="S43" s="882"/>
      <c r="T43" s="858"/>
    </row>
    <row r="44" spans="1:20" s="503" customFormat="1" ht="15.75">
      <c r="A44" s="559"/>
      <c r="B44" s="962" t="s">
        <v>756</v>
      </c>
      <c r="C44" s="874"/>
      <c r="D44" s="875"/>
      <c r="E44" s="876"/>
      <c r="F44" s="877"/>
      <c r="G44" s="878"/>
      <c r="H44" s="879"/>
      <c r="I44" s="879"/>
      <c r="J44" s="879"/>
      <c r="K44" s="879"/>
      <c r="L44" s="879"/>
      <c r="M44" s="880"/>
      <c r="N44" s="881"/>
      <c r="O44" s="881"/>
      <c r="P44" s="880"/>
      <c r="Q44" s="881"/>
      <c r="R44" s="881"/>
      <c r="S44" s="882"/>
      <c r="T44" s="858"/>
    </row>
    <row r="45" spans="1:20" s="968" customFormat="1" ht="15.75">
      <c r="A45" s="963"/>
      <c r="B45" s="961" t="s">
        <v>757</v>
      </c>
      <c r="C45" s="964"/>
      <c r="D45" s="965"/>
      <c r="E45" s="966"/>
      <c r="F45" s="967"/>
      <c r="G45" s="878"/>
      <c r="H45" s="879"/>
      <c r="I45" s="879"/>
      <c r="J45" s="879"/>
      <c r="K45" s="879"/>
      <c r="L45" s="879"/>
      <c r="M45" s="880"/>
      <c r="N45" s="881"/>
      <c r="O45" s="881"/>
      <c r="P45" s="880"/>
      <c r="Q45" s="881"/>
      <c r="R45" s="881"/>
      <c r="S45" s="882"/>
      <c r="T45" s="858"/>
    </row>
    <row r="46" spans="1:20" s="968" customFormat="1" ht="15.75">
      <c r="A46" s="969"/>
      <c r="B46" s="970" t="s">
        <v>758</v>
      </c>
      <c r="C46" s="964"/>
      <c r="D46" s="971"/>
      <c r="E46" s="966"/>
      <c r="F46" s="972"/>
      <c r="G46" s="878"/>
      <c r="H46" s="879"/>
      <c r="I46" s="879"/>
      <c r="J46" s="879"/>
      <c r="K46" s="879"/>
      <c r="L46" s="879"/>
      <c r="M46" s="880"/>
      <c r="N46" s="881"/>
      <c r="O46" s="881"/>
      <c r="P46" s="880"/>
      <c r="Q46" s="881"/>
      <c r="R46" s="881"/>
      <c r="S46" s="940"/>
      <c r="T46" s="973"/>
    </row>
    <row r="47" spans="1:20" s="968" customFormat="1" ht="15.75">
      <c r="A47" s="963"/>
      <c r="B47" s="961" t="s">
        <v>759</v>
      </c>
      <c r="C47" s="964"/>
      <c r="D47" s="965"/>
      <c r="E47" s="966"/>
      <c r="F47" s="972"/>
      <c r="G47" s="878"/>
      <c r="H47" s="879"/>
      <c r="I47" s="879"/>
      <c r="J47" s="879"/>
      <c r="K47" s="879"/>
      <c r="L47" s="879"/>
      <c r="M47" s="880"/>
      <c r="N47" s="881"/>
      <c r="O47" s="881"/>
      <c r="P47" s="880"/>
      <c r="Q47" s="881"/>
      <c r="R47" s="881"/>
      <c r="S47" s="940"/>
      <c r="T47" s="858"/>
    </row>
    <row r="48" spans="1:20" s="503" customFormat="1" ht="24.75" customHeight="1">
      <c r="A48" s="559"/>
      <c r="B48" s="873" t="s">
        <v>760</v>
      </c>
      <c r="C48" s="874"/>
      <c r="D48" s="875"/>
      <c r="E48" s="876">
        <v>100000</v>
      </c>
      <c r="F48" s="867" t="s">
        <v>728</v>
      </c>
      <c r="G48" s="878"/>
      <c r="H48" s="879"/>
      <c r="I48" s="879"/>
      <c r="J48" s="879"/>
      <c r="K48" s="879"/>
      <c r="L48" s="879"/>
      <c r="M48" s="974"/>
      <c r="N48" s="881"/>
      <c r="O48" s="881"/>
      <c r="P48" s="880"/>
      <c r="Q48" s="881"/>
      <c r="R48" s="881"/>
      <c r="S48" s="882">
        <f>E48</f>
        <v>100000</v>
      </c>
      <c r="T48" s="858">
        <f t="shared" si="0"/>
        <v>100000</v>
      </c>
    </row>
    <row r="49" spans="1:20" s="503" customFormat="1" ht="18">
      <c r="A49" s="559"/>
      <c r="B49" s="975" t="s">
        <v>761</v>
      </c>
      <c r="C49" s="874"/>
      <c r="D49" s="875"/>
      <c r="E49" s="876"/>
      <c r="F49" s="877"/>
      <c r="G49" s="878"/>
      <c r="H49" s="879"/>
      <c r="I49" s="879"/>
      <c r="J49" s="879"/>
      <c r="K49" s="879"/>
      <c r="L49" s="879"/>
      <c r="M49" s="974"/>
      <c r="N49" s="881"/>
      <c r="O49" s="881"/>
      <c r="P49" s="880"/>
      <c r="Q49" s="881"/>
      <c r="R49" s="881"/>
      <c r="S49" s="940"/>
      <c r="T49" s="858"/>
    </row>
    <row r="50" spans="1:20" s="503" customFormat="1" ht="18">
      <c r="A50" s="559"/>
      <c r="B50" s="975" t="s">
        <v>762</v>
      </c>
      <c r="C50" s="874"/>
      <c r="D50" s="875"/>
      <c r="E50" s="876"/>
      <c r="F50" s="877"/>
      <c r="G50" s="878"/>
      <c r="H50" s="879"/>
      <c r="I50" s="879"/>
      <c r="J50" s="879"/>
      <c r="K50" s="879"/>
      <c r="L50" s="879"/>
      <c r="M50" s="974"/>
      <c r="N50" s="881"/>
      <c r="O50" s="881"/>
      <c r="P50" s="880"/>
      <c r="Q50" s="881"/>
      <c r="R50" s="881"/>
      <c r="S50" s="940"/>
      <c r="T50" s="858"/>
    </row>
    <row r="51" spans="1:20" s="503" customFormat="1" ht="18">
      <c r="A51" s="559"/>
      <c r="B51" s="975" t="s">
        <v>763</v>
      </c>
      <c r="C51" s="874"/>
      <c r="D51" s="875"/>
      <c r="E51" s="876"/>
      <c r="F51" s="877"/>
      <c r="G51" s="878"/>
      <c r="H51" s="879"/>
      <c r="I51" s="879"/>
      <c r="J51" s="879"/>
      <c r="K51" s="879"/>
      <c r="L51" s="879"/>
      <c r="M51" s="974"/>
      <c r="N51" s="881"/>
      <c r="O51" s="881"/>
      <c r="P51" s="880"/>
      <c r="Q51" s="881"/>
      <c r="R51" s="881"/>
      <c r="S51" s="940"/>
      <c r="T51" s="858"/>
    </row>
    <row r="52" spans="1:20" s="503" customFormat="1" ht="18">
      <c r="A52" s="559"/>
      <c r="B52" s="975" t="s">
        <v>764</v>
      </c>
      <c r="C52" s="874"/>
      <c r="D52" s="875"/>
      <c r="E52" s="876"/>
      <c r="F52" s="877"/>
      <c r="G52" s="878"/>
      <c r="H52" s="879"/>
      <c r="I52" s="879"/>
      <c r="J52" s="879"/>
      <c r="K52" s="879"/>
      <c r="L52" s="879"/>
      <c r="M52" s="974"/>
      <c r="N52" s="881"/>
      <c r="O52" s="881"/>
      <c r="P52" s="880"/>
      <c r="Q52" s="881"/>
      <c r="R52" s="881"/>
      <c r="S52" s="940"/>
      <c r="T52" s="858"/>
    </row>
    <row r="53" spans="1:20" s="503" customFormat="1" ht="18">
      <c r="A53" s="559"/>
      <c r="B53" s="975" t="s">
        <v>765</v>
      </c>
      <c r="C53" s="874"/>
      <c r="D53" s="875"/>
      <c r="E53" s="876"/>
      <c r="F53" s="877"/>
      <c r="G53" s="878"/>
      <c r="H53" s="879"/>
      <c r="I53" s="879"/>
      <c r="J53" s="879"/>
      <c r="K53" s="879"/>
      <c r="L53" s="879"/>
      <c r="M53" s="974"/>
      <c r="N53" s="881"/>
      <c r="O53" s="881"/>
      <c r="P53" s="880"/>
      <c r="Q53" s="881"/>
      <c r="R53" s="881"/>
      <c r="S53" s="940"/>
      <c r="T53" s="858"/>
    </row>
    <row r="54" spans="1:20" s="503" customFormat="1" ht="18">
      <c r="A54" s="559"/>
      <c r="B54" s="975" t="s">
        <v>766</v>
      </c>
      <c r="C54" s="874"/>
      <c r="D54" s="875"/>
      <c r="E54" s="876"/>
      <c r="F54" s="877"/>
      <c r="G54" s="878"/>
      <c r="H54" s="879"/>
      <c r="I54" s="879"/>
      <c r="J54" s="879"/>
      <c r="K54" s="879"/>
      <c r="L54" s="879"/>
      <c r="M54" s="974"/>
      <c r="N54" s="881"/>
      <c r="O54" s="881"/>
      <c r="P54" s="880"/>
      <c r="Q54" s="881"/>
      <c r="R54" s="881"/>
      <c r="S54" s="940"/>
      <c r="T54" s="858"/>
    </row>
    <row r="55" spans="1:20" s="503" customFormat="1" ht="18">
      <c r="A55" s="559"/>
      <c r="B55" s="975" t="s">
        <v>767</v>
      </c>
      <c r="C55" s="874"/>
      <c r="D55" s="875"/>
      <c r="E55" s="876"/>
      <c r="F55" s="877"/>
      <c r="G55" s="878"/>
      <c r="H55" s="879"/>
      <c r="I55" s="879"/>
      <c r="J55" s="879"/>
      <c r="K55" s="879"/>
      <c r="L55" s="879"/>
      <c r="M55" s="974"/>
      <c r="N55" s="881"/>
      <c r="O55" s="881"/>
      <c r="P55" s="880"/>
      <c r="Q55" s="881"/>
      <c r="R55" s="881"/>
      <c r="S55" s="940"/>
      <c r="T55" s="858"/>
    </row>
    <row r="56" spans="1:20" s="503" customFormat="1" ht="18">
      <c r="A56" s="559"/>
      <c r="B56" s="975" t="s">
        <v>768</v>
      </c>
      <c r="C56" s="874"/>
      <c r="D56" s="875"/>
      <c r="E56" s="876"/>
      <c r="F56" s="877"/>
      <c r="G56" s="878"/>
      <c r="H56" s="879"/>
      <c r="I56" s="879"/>
      <c r="J56" s="879"/>
      <c r="K56" s="879"/>
      <c r="L56" s="879"/>
      <c r="M56" s="974"/>
      <c r="N56" s="881"/>
      <c r="O56" s="881"/>
      <c r="P56" s="880"/>
      <c r="Q56" s="881"/>
      <c r="R56" s="881"/>
      <c r="S56" s="940"/>
      <c r="T56" s="858"/>
    </row>
    <row r="57" spans="1:20" s="503" customFormat="1" ht="18">
      <c r="A57" s="559"/>
      <c r="B57" s="975" t="s">
        <v>769</v>
      </c>
      <c r="C57" s="874"/>
      <c r="D57" s="875"/>
      <c r="E57" s="876"/>
      <c r="F57" s="877"/>
      <c r="G57" s="878"/>
      <c r="H57" s="879"/>
      <c r="I57" s="879"/>
      <c r="J57" s="879"/>
      <c r="K57" s="879"/>
      <c r="L57" s="879"/>
      <c r="M57" s="974"/>
      <c r="N57" s="881"/>
      <c r="O57" s="881"/>
      <c r="P57" s="880"/>
      <c r="Q57" s="881"/>
      <c r="R57" s="881"/>
      <c r="S57" s="940"/>
      <c r="T57" s="858"/>
    </row>
    <row r="58" spans="1:20" s="503" customFormat="1" ht="18">
      <c r="A58" s="559"/>
      <c r="B58" s="975" t="s">
        <v>770</v>
      </c>
      <c r="C58" s="874"/>
      <c r="D58" s="875"/>
      <c r="E58" s="876"/>
      <c r="F58" s="877"/>
      <c r="G58" s="878"/>
      <c r="H58" s="879"/>
      <c r="I58" s="879"/>
      <c r="J58" s="879"/>
      <c r="K58" s="879"/>
      <c r="L58" s="879"/>
      <c r="M58" s="974"/>
      <c r="N58" s="881"/>
      <c r="O58" s="881"/>
      <c r="P58" s="880"/>
      <c r="Q58" s="881"/>
      <c r="R58" s="881"/>
      <c r="S58" s="940"/>
      <c r="T58" s="858"/>
    </row>
    <row r="59" spans="1:20" s="503" customFormat="1" ht="18">
      <c r="A59" s="976"/>
      <c r="B59" s="977" t="s">
        <v>771</v>
      </c>
      <c r="C59" s="978"/>
      <c r="D59" s="875"/>
      <c r="E59" s="876"/>
      <c r="F59" s="877"/>
      <c r="G59" s="878"/>
      <c r="H59" s="879"/>
      <c r="I59" s="879"/>
      <c r="J59" s="879"/>
      <c r="K59" s="879"/>
      <c r="L59" s="879"/>
      <c r="M59" s="880"/>
      <c r="N59" s="881"/>
      <c r="O59" s="881"/>
      <c r="P59" s="880"/>
      <c r="Q59" s="881"/>
      <c r="R59" s="881"/>
      <c r="S59" s="940"/>
      <c r="T59" s="858"/>
    </row>
    <row r="60" spans="1:20" s="503" customFormat="1" ht="18">
      <c r="A60" s="976"/>
      <c r="B60" s="977" t="s">
        <v>772</v>
      </c>
      <c r="C60" s="979"/>
      <c r="D60" s="980"/>
      <c r="E60" s="981"/>
      <c r="F60" s="980"/>
      <c r="G60" s="952"/>
      <c r="H60" s="952"/>
      <c r="I60" s="952"/>
      <c r="J60" s="952"/>
      <c r="K60" s="952"/>
      <c r="L60" s="952"/>
      <c r="M60" s="952"/>
      <c r="N60" s="952"/>
      <c r="O60" s="952"/>
      <c r="P60" s="952"/>
      <c r="Q60" s="952"/>
      <c r="R60" s="952"/>
      <c r="S60" s="982"/>
      <c r="T60" s="928"/>
    </row>
    <row r="61" spans="1:20" s="503" customFormat="1" ht="18">
      <c r="A61" s="976"/>
      <c r="B61" s="977" t="s">
        <v>773</v>
      </c>
      <c r="C61" s="979"/>
      <c r="D61" s="980"/>
      <c r="E61" s="981"/>
      <c r="F61" s="980"/>
      <c r="G61" s="952"/>
      <c r="H61" s="952"/>
      <c r="I61" s="952"/>
      <c r="J61" s="952"/>
      <c r="K61" s="952"/>
      <c r="L61" s="952"/>
      <c r="M61" s="952"/>
      <c r="N61" s="952"/>
      <c r="O61" s="952"/>
      <c r="P61" s="952"/>
      <c r="Q61" s="952"/>
      <c r="R61" s="952"/>
      <c r="S61" s="982"/>
      <c r="T61" s="928"/>
    </row>
    <row r="62" spans="1:20" s="991" customFormat="1" ht="18">
      <c r="A62" s="983"/>
      <c r="B62" s="984"/>
      <c r="C62" s="985"/>
      <c r="D62" s="986"/>
      <c r="E62" s="987"/>
      <c r="F62" s="986"/>
      <c r="G62" s="988"/>
      <c r="H62" s="988"/>
      <c r="I62" s="988"/>
      <c r="J62" s="988"/>
      <c r="K62" s="988"/>
      <c r="L62" s="988"/>
      <c r="M62" s="988"/>
      <c r="N62" s="988"/>
      <c r="O62" s="988"/>
      <c r="P62" s="988"/>
      <c r="Q62" s="988"/>
      <c r="R62" s="988"/>
      <c r="S62" s="989"/>
      <c r="T62" s="990"/>
    </row>
    <row r="63" spans="1:20" s="991" customFormat="1" ht="18">
      <c r="A63" s="983"/>
      <c r="B63" s="984"/>
      <c r="C63" s="985"/>
      <c r="D63" s="986"/>
      <c r="E63" s="987"/>
      <c r="F63" s="986"/>
      <c r="G63" s="988"/>
      <c r="H63" s="988"/>
      <c r="I63" s="988"/>
      <c r="J63" s="988"/>
      <c r="K63" s="988"/>
      <c r="L63" s="988"/>
      <c r="M63" s="988"/>
      <c r="N63" s="988"/>
      <c r="O63" s="988"/>
      <c r="P63" s="988"/>
      <c r="Q63" s="988"/>
      <c r="R63" s="988"/>
      <c r="S63" s="989"/>
      <c r="T63" s="990"/>
    </row>
    <row r="64" spans="1:20" s="991" customFormat="1" ht="18">
      <c r="A64" s="983"/>
      <c r="B64" s="984"/>
      <c r="C64" s="985"/>
      <c r="D64" s="986"/>
      <c r="E64" s="987"/>
      <c r="F64" s="986"/>
      <c r="G64" s="988"/>
      <c r="H64" s="988"/>
      <c r="I64" s="988"/>
      <c r="J64" s="988"/>
      <c r="K64" s="988"/>
      <c r="L64" s="988"/>
      <c r="M64" s="988"/>
      <c r="N64" s="988"/>
      <c r="O64" s="988"/>
      <c r="P64" s="988"/>
      <c r="Q64" s="988"/>
      <c r="R64" s="988"/>
      <c r="S64" s="989"/>
      <c r="T64" s="990"/>
    </row>
    <row r="65" spans="1:20" s="991" customFormat="1" ht="18">
      <c r="A65" s="983"/>
      <c r="B65" s="984"/>
      <c r="C65" s="985"/>
      <c r="D65" s="986"/>
      <c r="E65" s="987"/>
      <c r="F65" s="986"/>
      <c r="G65" s="988"/>
      <c r="H65" s="988"/>
      <c r="I65" s="988"/>
      <c r="J65" s="988"/>
      <c r="K65" s="988"/>
      <c r="L65" s="988"/>
      <c r="M65" s="988"/>
      <c r="N65" s="988"/>
      <c r="O65" s="988"/>
      <c r="P65" s="988"/>
      <c r="Q65" s="988"/>
      <c r="R65" s="988"/>
      <c r="S65" s="989"/>
      <c r="T65" s="990"/>
    </row>
    <row r="66" spans="1:20" s="991" customFormat="1" ht="18">
      <c r="A66" s="983"/>
      <c r="B66" s="984"/>
      <c r="C66" s="985"/>
      <c r="D66" s="986"/>
      <c r="E66" s="987"/>
      <c r="F66" s="986"/>
      <c r="G66" s="988"/>
      <c r="H66" s="988"/>
      <c r="I66" s="988"/>
      <c r="J66" s="988"/>
      <c r="K66" s="988"/>
      <c r="L66" s="988"/>
      <c r="M66" s="988"/>
      <c r="N66" s="988"/>
      <c r="O66" s="988"/>
      <c r="P66" s="988"/>
      <c r="Q66" s="988"/>
      <c r="R66" s="988"/>
      <c r="S66" s="989"/>
      <c r="T66" s="990"/>
    </row>
    <row r="67" spans="1:20" s="991" customFormat="1" ht="18">
      <c r="A67" s="983"/>
      <c r="B67" s="984"/>
      <c r="C67" s="985"/>
      <c r="D67" s="986"/>
      <c r="E67" s="987"/>
      <c r="F67" s="986"/>
      <c r="G67" s="988"/>
      <c r="H67" s="988"/>
      <c r="I67" s="988"/>
      <c r="J67" s="988"/>
      <c r="K67" s="988"/>
      <c r="L67" s="988"/>
      <c r="M67" s="988"/>
      <c r="N67" s="988"/>
      <c r="O67" s="988"/>
      <c r="P67" s="988"/>
      <c r="Q67" s="988"/>
      <c r="R67" s="988"/>
      <c r="S67" s="989"/>
      <c r="T67" s="990"/>
    </row>
    <row r="68" spans="1:20" s="503" customFormat="1" ht="39" customHeight="1" thickBot="1">
      <c r="A68" s="942" t="s">
        <v>739</v>
      </c>
      <c r="B68" s="943"/>
      <c r="C68" s="992"/>
      <c r="D68" s="993"/>
      <c r="E68" s="994"/>
      <c r="F68" s="993"/>
      <c r="G68" s="995"/>
      <c r="H68" s="995"/>
      <c r="I68" s="995"/>
      <c r="J68" s="995"/>
      <c r="K68" s="995"/>
      <c r="L68" s="995"/>
      <c r="M68" s="995"/>
      <c r="N68" s="995"/>
      <c r="O68" s="995"/>
      <c r="P68" s="995"/>
      <c r="Q68" s="995"/>
      <c r="R68" s="995"/>
      <c r="S68" s="996"/>
      <c r="T68" s="997"/>
    </row>
    <row r="69" spans="1:20" s="968" customFormat="1" ht="21" customHeight="1">
      <c r="A69" s="963"/>
      <c r="B69" s="998" t="s">
        <v>774</v>
      </c>
      <c r="C69" s="999"/>
      <c r="D69" s="1000"/>
      <c r="E69" s="1001">
        <v>157000</v>
      </c>
      <c r="F69" s="1002" t="s">
        <v>728</v>
      </c>
      <c r="G69" s="952"/>
      <c r="H69" s="952"/>
      <c r="I69" s="952"/>
      <c r="J69" s="952"/>
      <c r="K69" s="953">
        <v>157000</v>
      </c>
      <c r="L69" s="952"/>
      <c r="M69" s="952"/>
      <c r="N69" s="952"/>
      <c r="O69" s="952"/>
      <c r="P69" s="952"/>
      <c r="Q69" s="952"/>
      <c r="R69" s="952"/>
      <c r="S69" s="1003">
        <f>SUM(G69:R69)</f>
        <v>157000</v>
      </c>
      <c r="T69" s="928">
        <f t="shared" si="0"/>
        <v>157000</v>
      </c>
    </row>
    <row r="70" spans="1:20" s="1012" customFormat="1" ht="18.75" customHeight="1">
      <c r="A70" s="1004"/>
      <c r="B70" s="1005" t="s">
        <v>775</v>
      </c>
      <c r="C70" s="1006"/>
      <c r="D70" s="1007"/>
      <c r="E70" s="1008"/>
      <c r="F70" s="1009"/>
      <c r="G70" s="1010"/>
      <c r="H70" s="1010"/>
      <c r="I70" s="1010"/>
      <c r="J70" s="1010"/>
      <c r="K70" s="1010"/>
      <c r="L70" s="1010"/>
      <c r="M70" s="1010"/>
      <c r="N70" s="1010"/>
      <c r="O70" s="1010"/>
      <c r="P70" s="1010"/>
      <c r="Q70" s="1010"/>
      <c r="R70" s="1010"/>
      <c r="S70" s="1011"/>
      <c r="T70" s="928"/>
    </row>
    <row r="71" spans="1:20" s="1012" customFormat="1" ht="18.75" customHeight="1">
      <c r="A71" s="1004"/>
      <c r="B71" s="1005" t="s">
        <v>776</v>
      </c>
      <c r="C71" s="1006"/>
      <c r="D71" s="1007"/>
      <c r="E71" s="1008"/>
      <c r="F71" s="1009"/>
      <c r="G71" s="1010"/>
      <c r="H71" s="1010"/>
      <c r="I71" s="1010"/>
      <c r="J71" s="1010"/>
      <c r="K71" s="1010"/>
      <c r="L71" s="1010"/>
      <c r="M71" s="1010"/>
      <c r="N71" s="1010"/>
      <c r="O71" s="1010"/>
      <c r="P71" s="1010"/>
      <c r="Q71" s="1010"/>
      <c r="R71" s="1010"/>
      <c r="S71" s="1011"/>
      <c r="T71" s="928"/>
    </row>
    <row r="72" spans="1:20" s="1012" customFormat="1" ht="18.75" customHeight="1">
      <c r="A72" s="1004"/>
      <c r="B72" s="1005" t="s">
        <v>777</v>
      </c>
      <c r="C72" s="1006"/>
      <c r="D72" s="1007"/>
      <c r="E72" s="1008"/>
      <c r="F72" s="1009"/>
      <c r="G72" s="1010"/>
      <c r="H72" s="1010"/>
      <c r="I72" s="1010"/>
      <c r="J72" s="1010"/>
      <c r="K72" s="1010"/>
      <c r="L72" s="1010"/>
      <c r="M72" s="1010"/>
      <c r="N72" s="1010"/>
      <c r="O72" s="1010"/>
      <c r="P72" s="1010"/>
      <c r="Q72" s="1010"/>
      <c r="R72" s="1010"/>
      <c r="S72" s="1011"/>
      <c r="T72" s="928"/>
    </row>
    <row r="73" spans="1:20" s="1012" customFormat="1" ht="18.75" customHeight="1">
      <c r="A73" s="1004"/>
      <c r="B73" s="1013" t="s">
        <v>778</v>
      </c>
      <c r="C73" s="1014"/>
      <c r="D73" s="1015"/>
      <c r="E73" s="1016"/>
      <c r="F73" s="1017"/>
      <c r="G73" s="868"/>
      <c r="H73" s="869"/>
      <c r="I73" s="869"/>
      <c r="J73" s="869"/>
      <c r="K73" s="869"/>
      <c r="L73" s="869"/>
      <c r="M73" s="870"/>
      <c r="N73" s="871"/>
      <c r="O73" s="871"/>
      <c r="P73" s="870"/>
      <c r="Q73" s="871"/>
      <c r="R73" s="871"/>
      <c r="S73" s="1018"/>
      <c r="T73" s="858"/>
    </row>
    <row r="74" spans="1:20" s="1012" customFormat="1" ht="18.75" customHeight="1">
      <c r="A74" s="1004"/>
      <c r="B74" s="1013" t="s">
        <v>779</v>
      </c>
      <c r="C74" s="1014"/>
      <c r="D74" s="1015"/>
      <c r="E74" s="1016"/>
      <c r="F74" s="1017"/>
      <c r="G74" s="868"/>
      <c r="H74" s="869"/>
      <c r="I74" s="869"/>
      <c r="J74" s="869"/>
      <c r="K74" s="869"/>
      <c r="L74" s="869"/>
      <c r="M74" s="870"/>
      <c r="N74" s="871"/>
      <c r="O74" s="871"/>
      <c r="P74" s="870"/>
      <c r="Q74" s="871"/>
      <c r="R74" s="871"/>
      <c r="S74" s="1018"/>
      <c r="T74" s="858"/>
    </row>
    <row r="75" spans="1:20" s="1012" customFormat="1" ht="18.75" customHeight="1">
      <c r="A75" s="1004"/>
      <c r="B75" s="1013" t="s">
        <v>780</v>
      </c>
      <c r="C75" s="1014"/>
      <c r="D75" s="1015"/>
      <c r="E75" s="1016"/>
      <c r="F75" s="1017"/>
      <c r="G75" s="868"/>
      <c r="H75" s="869"/>
      <c r="I75" s="869"/>
      <c r="J75" s="869"/>
      <c r="K75" s="869"/>
      <c r="L75" s="869"/>
      <c r="M75" s="870"/>
      <c r="N75" s="871"/>
      <c r="O75" s="871"/>
      <c r="P75" s="870"/>
      <c r="Q75" s="871"/>
      <c r="R75" s="871"/>
      <c r="S75" s="1018"/>
      <c r="T75" s="858"/>
    </row>
    <row r="76" spans="1:20" s="1012" customFormat="1" ht="18.75" customHeight="1">
      <c r="A76" s="1004"/>
      <c r="B76" s="1013" t="s">
        <v>781</v>
      </c>
      <c r="C76" s="1014"/>
      <c r="D76" s="1015"/>
      <c r="E76" s="1016"/>
      <c r="F76" s="1017"/>
      <c r="G76" s="868"/>
      <c r="H76" s="869"/>
      <c r="I76" s="869"/>
      <c r="J76" s="869"/>
      <c r="K76" s="869"/>
      <c r="L76" s="869"/>
      <c r="M76" s="870"/>
      <c r="N76" s="871"/>
      <c r="O76" s="871"/>
      <c r="P76" s="870"/>
      <c r="Q76" s="871"/>
      <c r="R76" s="871"/>
      <c r="S76" s="1018"/>
      <c r="T76" s="858"/>
    </row>
    <row r="77" spans="1:20" s="1012" customFormat="1" ht="18.75" customHeight="1">
      <c r="A77" s="1004"/>
      <c r="B77" s="1013" t="s">
        <v>782</v>
      </c>
      <c r="C77" s="1014"/>
      <c r="D77" s="1015"/>
      <c r="E77" s="1016"/>
      <c r="F77" s="1017"/>
      <c r="G77" s="868"/>
      <c r="H77" s="869"/>
      <c r="I77" s="869"/>
      <c r="J77" s="869"/>
      <c r="K77" s="869"/>
      <c r="L77" s="869"/>
      <c r="M77" s="870"/>
      <c r="N77" s="871"/>
      <c r="O77" s="871"/>
      <c r="P77" s="870"/>
      <c r="Q77" s="871"/>
      <c r="R77" s="871"/>
      <c r="S77" s="1018"/>
      <c r="T77" s="858"/>
    </row>
    <row r="78" spans="1:20" s="1012" customFormat="1" ht="18.75" customHeight="1">
      <c r="A78" s="1004"/>
      <c r="B78" s="1013" t="s">
        <v>783</v>
      </c>
      <c r="C78" s="1014"/>
      <c r="D78" s="1015"/>
      <c r="E78" s="1016"/>
      <c r="F78" s="1017"/>
      <c r="G78" s="868"/>
      <c r="H78" s="869"/>
      <c r="I78" s="869"/>
      <c r="J78" s="869"/>
      <c r="K78" s="869"/>
      <c r="L78" s="869"/>
      <c r="M78" s="870"/>
      <c r="N78" s="871"/>
      <c r="O78" s="871"/>
      <c r="P78" s="870"/>
      <c r="Q78" s="871"/>
      <c r="R78" s="871"/>
      <c r="S78" s="1018"/>
      <c r="T78" s="858"/>
    </row>
    <row r="79" spans="1:20" s="1012" customFormat="1" ht="18.75" customHeight="1">
      <c r="A79" s="1004"/>
      <c r="B79" s="1013" t="s">
        <v>784</v>
      </c>
      <c r="C79" s="1014"/>
      <c r="D79" s="1015"/>
      <c r="E79" s="1016"/>
      <c r="F79" s="1017"/>
      <c r="G79" s="868"/>
      <c r="H79" s="869"/>
      <c r="I79" s="869"/>
      <c r="J79" s="869"/>
      <c r="K79" s="869"/>
      <c r="L79" s="869"/>
      <c r="M79" s="870"/>
      <c r="N79" s="871"/>
      <c r="O79" s="871"/>
      <c r="P79" s="870"/>
      <c r="Q79" s="871"/>
      <c r="R79" s="871"/>
      <c r="S79" s="1018"/>
      <c r="T79" s="858"/>
    </row>
    <row r="80" spans="1:20" s="1012" customFormat="1" ht="18.75" customHeight="1">
      <c r="A80" s="1004"/>
      <c r="B80" s="1013" t="s">
        <v>785</v>
      </c>
      <c r="C80" s="1014"/>
      <c r="D80" s="1015"/>
      <c r="E80" s="1016"/>
      <c r="F80" s="1017"/>
      <c r="G80" s="868"/>
      <c r="H80" s="869"/>
      <c r="I80" s="869"/>
      <c r="J80" s="869"/>
      <c r="K80" s="869"/>
      <c r="L80" s="869"/>
      <c r="M80" s="870"/>
      <c r="N80" s="871"/>
      <c r="O80" s="871"/>
      <c r="P80" s="870"/>
      <c r="Q80" s="871"/>
      <c r="R80" s="871"/>
      <c r="S80" s="1018"/>
      <c r="T80" s="858"/>
    </row>
    <row r="81" spans="1:20" s="1012" customFormat="1" ht="18.75" customHeight="1">
      <c r="A81" s="1004"/>
      <c r="B81" s="1013" t="s">
        <v>786</v>
      </c>
      <c r="C81" s="1014"/>
      <c r="D81" s="1015"/>
      <c r="E81" s="1016"/>
      <c r="F81" s="1017"/>
      <c r="G81" s="868"/>
      <c r="H81" s="869"/>
      <c r="I81" s="869"/>
      <c r="J81" s="869"/>
      <c r="K81" s="869"/>
      <c r="L81" s="869"/>
      <c r="M81" s="870"/>
      <c r="N81" s="871"/>
      <c r="O81" s="871"/>
      <c r="P81" s="870"/>
      <c r="Q81" s="871"/>
      <c r="R81" s="871"/>
      <c r="S81" s="1018"/>
      <c r="T81" s="858"/>
    </row>
    <row r="82" spans="1:20" s="1012" customFormat="1" ht="18.75" customHeight="1">
      <c r="A82" s="1004"/>
      <c r="B82" s="1019" t="s">
        <v>787</v>
      </c>
      <c r="C82" s="1014"/>
      <c r="D82" s="1015"/>
      <c r="E82" s="1016"/>
      <c r="F82" s="1017"/>
      <c r="G82" s="868"/>
      <c r="H82" s="869"/>
      <c r="I82" s="869"/>
      <c r="J82" s="869"/>
      <c r="K82" s="869"/>
      <c r="L82" s="869"/>
      <c r="M82" s="870"/>
      <c r="N82" s="871"/>
      <c r="O82" s="871"/>
      <c r="P82" s="870"/>
      <c r="Q82" s="871"/>
      <c r="R82" s="871"/>
      <c r="S82" s="1018"/>
      <c r="T82" s="858"/>
    </row>
    <row r="83" spans="1:20" s="1012" customFormat="1" ht="18.75" customHeight="1">
      <c r="A83" s="1004"/>
      <c r="B83" s="1013" t="s">
        <v>788</v>
      </c>
      <c r="C83" s="1014"/>
      <c r="D83" s="1015"/>
      <c r="E83" s="1016"/>
      <c r="F83" s="1017"/>
      <c r="G83" s="868"/>
      <c r="H83" s="869"/>
      <c r="I83" s="869"/>
      <c r="J83" s="869"/>
      <c r="K83" s="869"/>
      <c r="L83" s="869"/>
      <c r="M83" s="870"/>
      <c r="N83" s="871"/>
      <c r="O83" s="871"/>
      <c r="P83" s="870"/>
      <c r="Q83" s="871"/>
      <c r="R83" s="871"/>
      <c r="S83" s="1018"/>
      <c r="T83" s="858"/>
    </row>
    <row r="84" spans="1:20" s="1012" customFormat="1" ht="18.75" customHeight="1">
      <c r="A84" s="1004"/>
      <c r="B84" s="1005" t="s">
        <v>789</v>
      </c>
      <c r="C84" s="1020"/>
      <c r="D84" s="1015"/>
      <c r="E84" s="1016"/>
      <c r="F84" s="1017"/>
      <c r="G84" s="868"/>
      <c r="H84" s="869"/>
      <c r="I84" s="869"/>
      <c r="J84" s="869"/>
      <c r="K84" s="869"/>
      <c r="L84" s="869"/>
      <c r="M84" s="870"/>
      <c r="N84" s="871"/>
      <c r="O84" s="871"/>
      <c r="P84" s="870"/>
      <c r="Q84" s="871"/>
      <c r="R84" s="871"/>
      <c r="S84" s="1018"/>
      <c r="T84" s="858"/>
    </row>
    <row r="85" spans="1:20" s="1012" customFormat="1" ht="18.75" customHeight="1">
      <c r="A85" s="1004"/>
      <c r="B85" s="1021" t="s">
        <v>790</v>
      </c>
      <c r="C85" s="1014"/>
      <c r="D85" s="1015"/>
      <c r="E85" s="1016"/>
      <c r="F85" s="1017"/>
      <c r="G85" s="868"/>
      <c r="H85" s="869"/>
      <c r="I85" s="869"/>
      <c r="J85" s="869"/>
      <c r="K85" s="869"/>
      <c r="L85" s="869"/>
      <c r="M85" s="870"/>
      <c r="N85" s="871"/>
      <c r="O85" s="871"/>
      <c r="P85" s="870"/>
      <c r="Q85" s="871"/>
      <c r="R85" s="871"/>
      <c r="S85" s="1018"/>
      <c r="T85" s="858"/>
    </row>
    <row r="86" spans="1:20" s="503" customFormat="1" ht="23.25" customHeight="1">
      <c r="A86" s="559"/>
      <c r="B86" s="873" t="s">
        <v>791</v>
      </c>
      <c r="C86" s="874"/>
      <c r="D86" s="875"/>
      <c r="E86" s="876">
        <v>500000</v>
      </c>
      <c r="F86" s="867" t="s">
        <v>728</v>
      </c>
      <c r="G86" s="878"/>
      <c r="H86" s="879"/>
      <c r="I86" s="879"/>
      <c r="J86" s="879"/>
      <c r="K86" s="879"/>
      <c r="L86" s="879"/>
      <c r="M86" s="880"/>
      <c r="N86" s="881"/>
      <c r="O86" s="881"/>
      <c r="P86" s="880"/>
      <c r="Q86" s="881"/>
      <c r="R86" s="881"/>
      <c r="S86" s="1022">
        <f>E86</f>
        <v>500000</v>
      </c>
      <c r="T86" s="858">
        <f aca="true" t="shared" si="2" ref="T86:T118">S86</f>
        <v>500000</v>
      </c>
    </row>
    <row r="87" spans="1:20" s="558" customFormat="1" ht="23.25" customHeight="1">
      <c r="A87" s="553"/>
      <c r="B87" s="1023" t="s">
        <v>792</v>
      </c>
      <c r="C87" s="1024"/>
      <c r="D87" s="865"/>
      <c r="E87" s="866"/>
      <c r="F87" s="867"/>
      <c r="G87" s="868"/>
      <c r="H87" s="869"/>
      <c r="I87" s="869"/>
      <c r="J87" s="869"/>
      <c r="K87" s="869"/>
      <c r="L87" s="869"/>
      <c r="M87" s="870"/>
      <c r="N87" s="871"/>
      <c r="O87" s="871"/>
      <c r="P87" s="870"/>
      <c r="Q87" s="871"/>
      <c r="R87" s="871"/>
      <c r="S87" s="1025"/>
      <c r="T87" s="1026"/>
    </row>
    <row r="88" spans="1:20" s="558" customFormat="1" ht="23.25" customHeight="1">
      <c r="A88" s="553"/>
      <c r="B88" s="1027" t="s">
        <v>793</v>
      </c>
      <c r="C88" s="1028"/>
      <c r="D88" s="1029" t="s">
        <v>794</v>
      </c>
      <c r="E88" s="866"/>
      <c r="F88" s="867"/>
      <c r="G88" s="868"/>
      <c r="H88" s="869"/>
      <c r="I88" s="869"/>
      <c r="J88" s="869"/>
      <c r="K88" s="869"/>
      <c r="L88" s="869"/>
      <c r="M88" s="870"/>
      <c r="N88" s="871"/>
      <c r="O88" s="871"/>
      <c r="P88" s="870"/>
      <c r="Q88" s="871"/>
      <c r="R88" s="871"/>
      <c r="S88" s="1025"/>
      <c r="T88" s="1026"/>
    </row>
    <row r="89" spans="1:20" s="558" customFormat="1" ht="23.25" customHeight="1">
      <c r="A89" s="553"/>
      <c r="B89" s="1030" t="s">
        <v>795</v>
      </c>
      <c r="C89" s="1031"/>
      <c r="D89" s="1032" t="s">
        <v>796</v>
      </c>
      <c r="E89" s="866"/>
      <c r="F89" s="867"/>
      <c r="G89" s="868"/>
      <c r="H89" s="869"/>
      <c r="I89" s="869"/>
      <c r="J89" s="869"/>
      <c r="K89" s="869"/>
      <c r="L89" s="869"/>
      <c r="M89" s="870"/>
      <c r="N89" s="871"/>
      <c r="O89" s="871"/>
      <c r="P89" s="870"/>
      <c r="Q89" s="871"/>
      <c r="R89" s="871"/>
      <c r="S89" s="1025"/>
      <c r="T89" s="1026"/>
    </row>
    <row r="90" spans="1:20" s="558" customFormat="1" ht="23.25" customHeight="1">
      <c r="A90" s="553"/>
      <c r="B90" s="1027" t="s">
        <v>797</v>
      </c>
      <c r="C90" s="1031"/>
      <c r="D90" s="1032" t="s">
        <v>798</v>
      </c>
      <c r="E90" s="866"/>
      <c r="F90" s="867"/>
      <c r="G90" s="868"/>
      <c r="H90" s="869"/>
      <c r="I90" s="869"/>
      <c r="J90" s="869"/>
      <c r="K90" s="869"/>
      <c r="L90" s="869"/>
      <c r="M90" s="870"/>
      <c r="N90" s="871"/>
      <c r="O90" s="871"/>
      <c r="P90" s="870"/>
      <c r="Q90" s="871"/>
      <c r="R90" s="871"/>
      <c r="S90" s="1025"/>
      <c r="T90" s="1026"/>
    </row>
    <row r="91" spans="1:20" s="558" customFormat="1" ht="18" customHeight="1">
      <c r="A91" s="553"/>
      <c r="B91" s="1027" t="s">
        <v>799</v>
      </c>
      <c r="C91" s="1031"/>
      <c r="D91" s="1032" t="s">
        <v>800</v>
      </c>
      <c r="E91" s="866"/>
      <c r="F91" s="867"/>
      <c r="G91" s="868"/>
      <c r="H91" s="869"/>
      <c r="I91" s="869"/>
      <c r="J91" s="869"/>
      <c r="K91" s="869"/>
      <c r="L91" s="869"/>
      <c r="M91" s="870"/>
      <c r="N91" s="871"/>
      <c r="O91" s="871"/>
      <c r="P91" s="870"/>
      <c r="Q91" s="871"/>
      <c r="R91" s="871"/>
      <c r="S91" s="1025"/>
      <c r="T91" s="1026"/>
    </row>
    <row r="92" spans="1:20" s="558" customFormat="1" ht="23.25" customHeight="1">
      <c r="A92" s="553"/>
      <c r="B92" s="1027" t="s">
        <v>801</v>
      </c>
      <c r="C92" s="1031"/>
      <c r="D92" s="1032" t="s">
        <v>802</v>
      </c>
      <c r="E92" s="866"/>
      <c r="F92" s="867"/>
      <c r="G92" s="868"/>
      <c r="H92" s="869"/>
      <c r="I92" s="869"/>
      <c r="J92" s="869"/>
      <c r="K92" s="869"/>
      <c r="L92" s="869"/>
      <c r="M92" s="870"/>
      <c r="N92" s="871"/>
      <c r="O92" s="871"/>
      <c r="P92" s="870"/>
      <c r="Q92" s="871"/>
      <c r="R92" s="871"/>
      <c r="S92" s="1025"/>
      <c r="T92" s="1026"/>
    </row>
    <row r="93" spans="1:20" s="558" customFormat="1" ht="23.25" customHeight="1">
      <c r="A93" s="553"/>
      <c r="B93" s="1027" t="s">
        <v>803</v>
      </c>
      <c r="C93" s="1031"/>
      <c r="D93" s="1032" t="s">
        <v>804</v>
      </c>
      <c r="E93" s="866"/>
      <c r="F93" s="867"/>
      <c r="G93" s="868"/>
      <c r="H93" s="869"/>
      <c r="I93" s="869"/>
      <c r="J93" s="869"/>
      <c r="K93" s="869"/>
      <c r="L93" s="869"/>
      <c r="M93" s="870"/>
      <c r="N93" s="871"/>
      <c r="O93" s="871"/>
      <c r="P93" s="870"/>
      <c r="Q93" s="871"/>
      <c r="R93" s="871"/>
      <c r="S93" s="1025"/>
      <c r="T93" s="1026"/>
    </row>
    <row r="94" spans="1:20" s="558" customFormat="1" ht="23.25" customHeight="1">
      <c r="A94" s="553"/>
      <c r="B94" s="1033" t="s">
        <v>805</v>
      </c>
      <c r="C94" s="1031"/>
      <c r="D94" s="1032"/>
      <c r="E94" s="866"/>
      <c r="F94" s="867"/>
      <c r="G94" s="868"/>
      <c r="H94" s="869"/>
      <c r="I94" s="869"/>
      <c r="J94" s="869"/>
      <c r="K94" s="869"/>
      <c r="L94" s="869"/>
      <c r="M94" s="870"/>
      <c r="N94" s="871"/>
      <c r="O94" s="871"/>
      <c r="P94" s="870"/>
      <c r="Q94" s="871"/>
      <c r="R94" s="871"/>
      <c r="S94" s="1025"/>
      <c r="T94" s="1026"/>
    </row>
    <row r="95" spans="1:20" s="558" customFormat="1" ht="23.25" customHeight="1">
      <c r="A95" s="553"/>
      <c r="B95" s="1027" t="s">
        <v>806</v>
      </c>
      <c r="C95" s="1031"/>
      <c r="D95" s="1032" t="s">
        <v>807</v>
      </c>
      <c r="E95" s="866"/>
      <c r="F95" s="867"/>
      <c r="G95" s="868"/>
      <c r="H95" s="869"/>
      <c r="I95" s="869"/>
      <c r="J95" s="869"/>
      <c r="K95" s="869"/>
      <c r="L95" s="869"/>
      <c r="M95" s="870"/>
      <c r="N95" s="871"/>
      <c r="O95" s="871"/>
      <c r="P95" s="870"/>
      <c r="Q95" s="871"/>
      <c r="R95" s="871"/>
      <c r="S95" s="1025"/>
      <c r="T95" s="1026"/>
    </row>
    <row r="96" spans="1:20" s="558" customFormat="1" ht="23.25" customHeight="1">
      <c r="A96" s="553"/>
      <c r="B96" s="1030" t="s">
        <v>808</v>
      </c>
      <c r="C96" s="1031"/>
      <c r="D96" s="1032" t="s">
        <v>807</v>
      </c>
      <c r="E96" s="866"/>
      <c r="F96" s="867"/>
      <c r="G96" s="868"/>
      <c r="H96" s="869"/>
      <c r="I96" s="869"/>
      <c r="J96" s="869"/>
      <c r="K96" s="869"/>
      <c r="L96" s="869"/>
      <c r="M96" s="870"/>
      <c r="N96" s="871"/>
      <c r="O96" s="871"/>
      <c r="P96" s="870"/>
      <c r="Q96" s="871"/>
      <c r="R96" s="871"/>
      <c r="S96" s="1025"/>
      <c r="T96" s="1026"/>
    </row>
    <row r="97" spans="1:20" s="558" customFormat="1" ht="23.25" customHeight="1">
      <c r="A97" s="553"/>
      <c r="B97" s="1027" t="s">
        <v>809</v>
      </c>
      <c r="C97" s="1031"/>
      <c r="D97" s="1032" t="s">
        <v>810</v>
      </c>
      <c r="E97" s="866"/>
      <c r="F97" s="867"/>
      <c r="G97" s="868"/>
      <c r="H97" s="869"/>
      <c r="I97" s="869"/>
      <c r="J97" s="869"/>
      <c r="K97" s="869"/>
      <c r="L97" s="869"/>
      <c r="M97" s="870"/>
      <c r="N97" s="871"/>
      <c r="O97" s="871"/>
      <c r="P97" s="870"/>
      <c r="Q97" s="871"/>
      <c r="R97" s="871"/>
      <c r="S97" s="1025"/>
      <c r="T97" s="1026"/>
    </row>
    <row r="98" spans="1:20" s="558" customFormat="1" ht="23.25" customHeight="1">
      <c r="A98" s="553"/>
      <c r="B98" s="1027" t="s">
        <v>811</v>
      </c>
      <c r="C98" s="1031"/>
      <c r="D98" s="1032" t="s">
        <v>812</v>
      </c>
      <c r="E98" s="866"/>
      <c r="F98" s="867"/>
      <c r="G98" s="868"/>
      <c r="H98" s="869"/>
      <c r="I98" s="869"/>
      <c r="J98" s="869"/>
      <c r="K98" s="869"/>
      <c r="L98" s="869"/>
      <c r="M98" s="870"/>
      <c r="N98" s="871"/>
      <c r="O98" s="871"/>
      <c r="P98" s="870"/>
      <c r="Q98" s="871"/>
      <c r="R98" s="871"/>
      <c r="S98" s="1025"/>
      <c r="T98" s="1026"/>
    </row>
    <row r="99" spans="1:20" s="558" customFormat="1" ht="23.25" customHeight="1">
      <c r="A99" s="553"/>
      <c r="B99" s="1027" t="s">
        <v>813</v>
      </c>
      <c r="C99" s="1031"/>
      <c r="D99" s="1032" t="s">
        <v>814</v>
      </c>
      <c r="E99" s="866"/>
      <c r="F99" s="867"/>
      <c r="G99" s="868"/>
      <c r="H99" s="869"/>
      <c r="I99" s="869"/>
      <c r="J99" s="869"/>
      <c r="K99" s="869"/>
      <c r="L99" s="869"/>
      <c r="M99" s="870"/>
      <c r="N99" s="871"/>
      <c r="O99" s="871"/>
      <c r="P99" s="870"/>
      <c r="Q99" s="871"/>
      <c r="R99" s="871"/>
      <c r="S99" s="1025"/>
      <c r="T99" s="1026"/>
    </row>
    <row r="100" spans="1:20" s="503" customFormat="1" ht="23.25" customHeight="1">
      <c r="A100" s="559"/>
      <c r="B100" s="1027" t="s">
        <v>815</v>
      </c>
      <c r="C100" s="1031"/>
      <c r="D100" s="1032" t="s">
        <v>807</v>
      </c>
      <c r="E100" s="876"/>
      <c r="F100" s="877"/>
      <c r="G100" s="878"/>
      <c r="H100" s="879"/>
      <c r="I100" s="879"/>
      <c r="J100" s="879"/>
      <c r="K100" s="879"/>
      <c r="L100" s="879"/>
      <c r="M100" s="880"/>
      <c r="N100" s="881"/>
      <c r="O100" s="881"/>
      <c r="P100" s="880"/>
      <c r="Q100" s="881"/>
      <c r="R100" s="881"/>
      <c r="S100" s="1034"/>
      <c r="T100" s="1026"/>
    </row>
    <row r="101" spans="1:20" s="503" customFormat="1" ht="23.25" customHeight="1">
      <c r="A101" s="559"/>
      <c r="B101" s="1027" t="s">
        <v>816</v>
      </c>
      <c r="C101" s="1031"/>
      <c r="D101" s="1032" t="s">
        <v>814</v>
      </c>
      <c r="E101" s="876"/>
      <c r="F101" s="877"/>
      <c r="G101" s="878"/>
      <c r="H101" s="879"/>
      <c r="I101" s="879"/>
      <c r="J101" s="879"/>
      <c r="K101" s="879"/>
      <c r="L101" s="879"/>
      <c r="M101" s="880"/>
      <c r="N101" s="881"/>
      <c r="O101" s="881"/>
      <c r="P101" s="880"/>
      <c r="Q101" s="881"/>
      <c r="R101" s="881"/>
      <c r="S101" s="1034"/>
      <c r="T101" s="1026"/>
    </row>
    <row r="102" spans="1:20" s="503" customFormat="1" ht="23.25" customHeight="1">
      <c r="A102" s="559"/>
      <c r="B102" s="1027" t="s">
        <v>817</v>
      </c>
      <c r="C102" s="1031"/>
      <c r="D102" s="1032" t="s">
        <v>818</v>
      </c>
      <c r="E102" s="876"/>
      <c r="F102" s="877"/>
      <c r="G102" s="878"/>
      <c r="H102" s="879"/>
      <c r="I102" s="879"/>
      <c r="J102" s="879"/>
      <c r="K102" s="879"/>
      <c r="L102" s="879"/>
      <c r="M102" s="880"/>
      <c r="N102" s="881"/>
      <c r="O102" s="881"/>
      <c r="P102" s="880"/>
      <c r="Q102" s="881"/>
      <c r="R102" s="881"/>
      <c r="S102" s="1034"/>
      <c r="T102" s="1026"/>
    </row>
    <row r="103" spans="1:20" s="503" customFormat="1" ht="23.25" customHeight="1">
      <c r="A103" s="559"/>
      <c r="B103" s="1027" t="s">
        <v>819</v>
      </c>
      <c r="C103" s="1031"/>
      <c r="D103" s="1032" t="s">
        <v>820</v>
      </c>
      <c r="E103" s="876"/>
      <c r="F103" s="877"/>
      <c r="G103" s="878"/>
      <c r="H103" s="879"/>
      <c r="I103" s="879"/>
      <c r="J103" s="879"/>
      <c r="K103" s="879"/>
      <c r="L103" s="879"/>
      <c r="M103" s="880"/>
      <c r="N103" s="881"/>
      <c r="O103" s="881"/>
      <c r="P103" s="880"/>
      <c r="Q103" s="881"/>
      <c r="R103" s="881"/>
      <c r="S103" s="1034"/>
      <c r="T103" s="1026"/>
    </row>
    <row r="104" spans="1:20" s="503" customFormat="1" ht="23.25" customHeight="1">
      <c r="A104" s="559"/>
      <c r="B104" s="1035" t="s">
        <v>821</v>
      </c>
      <c r="C104" s="1031"/>
      <c r="D104" s="1032" t="s">
        <v>807</v>
      </c>
      <c r="E104" s="876"/>
      <c r="F104" s="877"/>
      <c r="G104" s="878"/>
      <c r="H104" s="879"/>
      <c r="I104" s="879"/>
      <c r="J104" s="879"/>
      <c r="K104" s="879"/>
      <c r="L104" s="879"/>
      <c r="M104" s="880"/>
      <c r="N104" s="881"/>
      <c r="O104" s="881"/>
      <c r="P104" s="880"/>
      <c r="Q104" s="881"/>
      <c r="R104" s="881"/>
      <c r="S104" s="1034"/>
      <c r="T104" s="1026"/>
    </row>
    <row r="105" spans="1:20" s="558" customFormat="1" ht="27" customHeight="1" thickBot="1">
      <c r="A105" s="553"/>
      <c r="B105" s="863" t="s">
        <v>822</v>
      </c>
      <c r="C105" s="864"/>
      <c r="D105" s="865"/>
      <c r="E105" s="866">
        <v>150000</v>
      </c>
      <c r="F105" s="867" t="s">
        <v>728</v>
      </c>
      <c r="G105" s="868"/>
      <c r="H105" s="869"/>
      <c r="I105" s="869"/>
      <c r="J105" s="869"/>
      <c r="K105" s="869"/>
      <c r="L105" s="869"/>
      <c r="M105" s="870"/>
      <c r="N105" s="871"/>
      <c r="O105" s="871"/>
      <c r="P105" s="870"/>
      <c r="Q105" s="871"/>
      <c r="R105" s="871"/>
      <c r="S105" s="1036">
        <f>E105</f>
        <v>150000</v>
      </c>
      <c r="T105" s="858">
        <f t="shared" si="2"/>
        <v>150000</v>
      </c>
    </row>
    <row r="106" spans="1:20" s="503" customFormat="1" ht="27" customHeight="1" thickBot="1">
      <c r="A106" s="559"/>
      <c r="B106" s="873" t="s">
        <v>823</v>
      </c>
      <c r="C106" s="874"/>
      <c r="D106" s="875"/>
      <c r="E106" s="876">
        <v>300000</v>
      </c>
      <c r="F106" s="867" t="s">
        <v>728</v>
      </c>
      <c r="G106" s="939">
        <v>75000</v>
      </c>
      <c r="H106" s="879"/>
      <c r="I106" s="879"/>
      <c r="J106" s="1037">
        <v>75000</v>
      </c>
      <c r="K106" s="879"/>
      <c r="L106" s="879"/>
      <c r="M106" s="1037">
        <v>75000</v>
      </c>
      <c r="N106" s="881"/>
      <c r="O106" s="881"/>
      <c r="P106" s="1037">
        <v>75000</v>
      </c>
      <c r="Q106" s="881"/>
      <c r="R106" s="881"/>
      <c r="S106" s="1038">
        <f>SUM(G106:R106)</f>
        <v>300000</v>
      </c>
      <c r="T106" s="858">
        <f t="shared" si="2"/>
        <v>300000</v>
      </c>
    </row>
    <row r="107" spans="1:20" s="503" customFormat="1" ht="39" customHeight="1" thickBot="1">
      <c r="A107" s="942" t="s">
        <v>739</v>
      </c>
      <c r="B107" s="943"/>
      <c r="C107" s="992"/>
      <c r="D107" s="993"/>
      <c r="E107" s="994"/>
      <c r="F107" s="993"/>
      <c r="G107" s="995"/>
      <c r="H107" s="995"/>
      <c r="I107" s="995"/>
      <c r="J107" s="995"/>
      <c r="K107" s="995"/>
      <c r="L107" s="995"/>
      <c r="M107" s="995"/>
      <c r="N107" s="995"/>
      <c r="O107" s="995"/>
      <c r="P107" s="995"/>
      <c r="Q107" s="995"/>
      <c r="R107" s="995"/>
      <c r="S107" s="996"/>
      <c r="T107" s="997"/>
    </row>
    <row r="108" spans="1:20" s="503" customFormat="1" ht="27" customHeight="1" thickBot="1">
      <c r="A108" s="559"/>
      <c r="B108" s="873" t="s">
        <v>824</v>
      </c>
      <c r="C108" s="917" t="s">
        <v>714</v>
      </c>
      <c r="D108" s="875"/>
      <c r="E108" s="876">
        <v>50000</v>
      </c>
      <c r="F108" s="877" t="s">
        <v>715</v>
      </c>
      <c r="G108" s="939">
        <v>12500</v>
      </c>
      <c r="H108" s="879"/>
      <c r="I108" s="879"/>
      <c r="J108" s="1037">
        <v>12500</v>
      </c>
      <c r="K108" s="879"/>
      <c r="L108" s="879"/>
      <c r="M108" s="1037">
        <v>12500</v>
      </c>
      <c r="N108" s="881"/>
      <c r="O108" s="881"/>
      <c r="P108" s="939">
        <v>12500</v>
      </c>
      <c r="Q108" s="1039"/>
      <c r="R108" s="881"/>
      <c r="S108" s="1038">
        <f>SUM(G108:R108)</f>
        <v>50000</v>
      </c>
      <c r="T108" s="858">
        <f t="shared" si="2"/>
        <v>50000</v>
      </c>
    </row>
    <row r="109" spans="1:20" s="558" customFormat="1" ht="36" customHeight="1" thickBot="1">
      <c r="A109" s="553"/>
      <c r="B109" s="916" t="s">
        <v>825</v>
      </c>
      <c r="C109" s="917" t="s">
        <v>714</v>
      </c>
      <c r="D109" s="865"/>
      <c r="E109" s="866">
        <v>50000</v>
      </c>
      <c r="F109" s="867" t="s">
        <v>715</v>
      </c>
      <c r="G109" s="939">
        <v>12500</v>
      </c>
      <c r="H109" s="869"/>
      <c r="I109" s="869"/>
      <c r="J109" s="1037">
        <v>12500</v>
      </c>
      <c r="K109" s="869"/>
      <c r="L109" s="869"/>
      <c r="M109" s="1037">
        <v>12500</v>
      </c>
      <c r="N109" s="871"/>
      <c r="O109" s="871"/>
      <c r="P109" s="939">
        <v>12500</v>
      </c>
      <c r="Q109" s="1040"/>
      <c r="R109" s="871"/>
      <c r="S109" s="1041">
        <f>SUM(G109:R109)</f>
        <v>50000</v>
      </c>
      <c r="T109" s="858">
        <f t="shared" si="2"/>
        <v>50000</v>
      </c>
    </row>
    <row r="110" spans="1:20" s="503" customFormat="1" ht="13.5" hidden="1" thickBot="1">
      <c r="A110" s="561"/>
      <c r="B110" s="1042"/>
      <c r="C110" s="1043"/>
      <c r="D110" s="1044"/>
      <c r="E110" s="1045"/>
      <c r="F110" s="1046"/>
      <c r="G110" s="1047"/>
      <c r="H110" s="1048"/>
      <c r="I110" s="1048"/>
      <c r="J110" s="1049"/>
      <c r="K110" s="1048"/>
      <c r="L110" s="1048"/>
      <c r="M110" s="1050"/>
      <c r="N110" s="1051"/>
      <c r="O110" s="1051"/>
      <c r="P110" s="1052"/>
      <c r="Q110" s="1053"/>
      <c r="R110" s="1051"/>
      <c r="S110" s="1054"/>
      <c r="T110" s="1055"/>
    </row>
    <row r="111" spans="1:20" s="1063" customFormat="1" ht="28.5" customHeight="1" thickBot="1">
      <c r="A111" s="1056" t="s">
        <v>826</v>
      </c>
      <c r="B111" s="1057"/>
      <c r="C111" s="1058"/>
      <c r="D111" s="1059"/>
      <c r="E111" s="1059"/>
      <c r="F111" s="1059"/>
      <c r="G111" s="1060"/>
      <c r="H111" s="1060"/>
      <c r="I111" s="1060"/>
      <c r="J111" s="1060"/>
      <c r="K111" s="1060"/>
      <c r="L111" s="1060"/>
      <c r="M111" s="1060"/>
      <c r="N111" s="1060"/>
      <c r="O111" s="1060"/>
      <c r="P111" s="1060"/>
      <c r="Q111" s="1060"/>
      <c r="R111" s="1060"/>
      <c r="S111" s="1061"/>
      <c r="T111" s="1062"/>
    </row>
    <row r="112" spans="2:20" s="503" customFormat="1" ht="15" hidden="1">
      <c r="B112" s="1064"/>
      <c r="C112" s="1065"/>
      <c r="D112" s="907"/>
      <c r="E112" s="908"/>
      <c r="F112" s="909"/>
      <c r="G112" s="910"/>
      <c r="H112" s="911"/>
      <c r="I112" s="911"/>
      <c r="J112" s="911"/>
      <c r="K112" s="911"/>
      <c r="L112" s="911"/>
      <c r="M112" s="912"/>
      <c r="N112" s="913"/>
      <c r="O112" s="913"/>
      <c r="P112" s="912"/>
      <c r="Q112" s="913"/>
      <c r="R112" s="913"/>
      <c r="S112" s="1066"/>
      <c r="T112" s="843"/>
    </row>
    <row r="113" spans="1:20" s="503" customFormat="1" ht="60.75" customHeight="1">
      <c r="A113" s="559"/>
      <c r="B113" s="921" t="s">
        <v>827</v>
      </c>
      <c r="C113" s="874"/>
      <c r="D113" s="875"/>
      <c r="E113" s="876">
        <v>795187</v>
      </c>
      <c r="F113" s="867" t="s">
        <v>728</v>
      </c>
      <c r="G113" s="924"/>
      <c r="H113" s="939"/>
      <c r="I113" s="939"/>
      <c r="J113" s="939"/>
      <c r="K113" s="1067">
        <v>795187</v>
      </c>
      <c r="L113" s="1067"/>
      <c r="M113" s="1067"/>
      <c r="N113" s="939"/>
      <c r="O113" s="939"/>
      <c r="P113" s="939"/>
      <c r="Q113" s="939"/>
      <c r="R113" s="1068"/>
      <c r="S113" s="1038">
        <f>SUM(G113:R113)</f>
        <v>795187</v>
      </c>
      <c r="T113" s="858">
        <f t="shared" si="2"/>
        <v>795187</v>
      </c>
    </row>
    <row r="114" spans="1:20" s="503" customFormat="1" ht="32.25" customHeight="1" thickBot="1">
      <c r="A114" s="1069" t="s">
        <v>828</v>
      </c>
      <c r="B114" s="1070"/>
      <c r="C114" s="1071"/>
      <c r="D114" s="1072"/>
      <c r="E114" s="1073"/>
      <c r="F114" s="1072"/>
      <c r="G114" s="1074"/>
      <c r="H114" s="1074"/>
      <c r="I114" s="1074"/>
      <c r="J114" s="1074"/>
      <c r="K114" s="1074"/>
      <c r="L114" s="1074"/>
      <c r="M114" s="1074"/>
      <c r="N114" s="1074"/>
      <c r="O114" s="1074"/>
      <c r="P114" s="1074"/>
      <c r="Q114" s="1074"/>
      <c r="R114" s="1074"/>
      <c r="S114" s="1075"/>
      <c r="T114" s="1076"/>
    </row>
    <row r="115" spans="1:21" s="503" customFormat="1" ht="21.75" customHeight="1">
      <c r="A115" s="1077"/>
      <c r="B115" s="1078" t="s">
        <v>829</v>
      </c>
      <c r="C115" s="1079"/>
      <c r="D115" s="1080"/>
      <c r="E115" s="1079">
        <v>50000</v>
      </c>
      <c r="F115" s="1081" t="s">
        <v>715</v>
      </c>
      <c r="G115" s="1082">
        <f>E115</f>
        <v>50000</v>
      </c>
      <c r="H115" s="1083"/>
      <c r="I115" s="1083"/>
      <c r="J115" s="1083"/>
      <c r="K115" s="1083"/>
      <c r="L115" s="1083"/>
      <c r="M115" s="1083"/>
      <c r="N115" s="1083"/>
      <c r="O115" s="1083"/>
      <c r="P115" s="1083"/>
      <c r="Q115" s="1083"/>
      <c r="R115" s="1084"/>
      <c r="S115" s="1085">
        <f>SUM(G115:R115)</f>
        <v>50000</v>
      </c>
      <c r="T115" s="858">
        <f t="shared" si="2"/>
        <v>50000</v>
      </c>
      <c r="U115" s="503" t="s">
        <v>830</v>
      </c>
    </row>
    <row r="116" spans="1:20" s="503" customFormat="1" ht="18.75" customHeight="1">
      <c r="A116" s="1077"/>
      <c r="B116" s="1078" t="s">
        <v>831</v>
      </c>
      <c r="C116" s="1086"/>
      <c r="D116" s="1080"/>
      <c r="E116" s="1086">
        <v>50000</v>
      </c>
      <c r="F116" s="1081" t="s">
        <v>715</v>
      </c>
      <c r="G116" s="1082">
        <f>E116</f>
        <v>50000</v>
      </c>
      <c r="H116" s="1083"/>
      <c r="I116" s="1083"/>
      <c r="J116" s="1083"/>
      <c r="K116" s="1083"/>
      <c r="L116" s="1083"/>
      <c r="M116" s="1083"/>
      <c r="N116" s="1083"/>
      <c r="O116" s="1083"/>
      <c r="P116" s="1083"/>
      <c r="Q116" s="1083"/>
      <c r="R116" s="1084"/>
      <c r="S116" s="1085">
        <f>SUM(G116:R116)</f>
        <v>50000</v>
      </c>
      <c r="T116" s="858">
        <f t="shared" si="2"/>
        <v>50000</v>
      </c>
    </row>
    <row r="117" spans="1:20" s="558" customFormat="1" ht="21.75" customHeight="1">
      <c r="A117" s="1004"/>
      <c r="B117" s="1087" t="s">
        <v>832</v>
      </c>
      <c r="C117" s="1088"/>
      <c r="D117" s="1015"/>
      <c r="E117" s="1088">
        <v>50000</v>
      </c>
      <c r="F117" s="1081" t="s">
        <v>715</v>
      </c>
      <c r="G117" s="1082">
        <f>E117</f>
        <v>50000</v>
      </c>
      <c r="H117" s="1083"/>
      <c r="I117" s="1083"/>
      <c r="J117" s="1083"/>
      <c r="K117" s="1083"/>
      <c r="L117" s="1083"/>
      <c r="M117" s="1083"/>
      <c r="N117" s="1083"/>
      <c r="O117" s="1083"/>
      <c r="P117" s="1083"/>
      <c r="Q117" s="1083"/>
      <c r="R117" s="1084"/>
      <c r="S117" s="1085">
        <f>SUM(G117:R117)</f>
        <v>50000</v>
      </c>
      <c r="T117" s="858">
        <f t="shared" si="2"/>
        <v>50000</v>
      </c>
    </row>
    <row r="118" spans="1:20" s="558" customFormat="1" ht="29.25" customHeight="1">
      <c r="A118" s="1004"/>
      <c r="B118" s="1089" t="s">
        <v>833</v>
      </c>
      <c r="C118" s="1014"/>
      <c r="D118" s="1015"/>
      <c r="E118" s="1090">
        <v>3358087.18</v>
      </c>
      <c r="F118" s="1017" t="s">
        <v>728</v>
      </c>
      <c r="G118" s="1082">
        <f>E118</f>
        <v>3358087.18</v>
      </c>
      <c r="H118" s="1083"/>
      <c r="I118" s="1083"/>
      <c r="J118" s="1083"/>
      <c r="K118" s="1083"/>
      <c r="L118" s="1083"/>
      <c r="M118" s="1083"/>
      <c r="N118" s="1083"/>
      <c r="O118" s="1083"/>
      <c r="P118" s="1083"/>
      <c r="Q118" s="1083"/>
      <c r="R118" s="1084"/>
      <c r="S118" s="1091">
        <f>SUM(G118:R118)</f>
        <v>3358087.18</v>
      </c>
      <c r="T118" s="858">
        <f t="shared" si="2"/>
        <v>3358087.18</v>
      </c>
    </row>
    <row r="119" spans="1:20" s="503" customFormat="1" ht="36.75" customHeight="1" thickBot="1">
      <c r="A119" s="1077"/>
      <c r="B119" s="1092" t="s">
        <v>834</v>
      </c>
      <c r="C119" s="1093"/>
      <c r="D119" s="1080"/>
      <c r="E119" s="1094">
        <v>500000</v>
      </c>
      <c r="F119" s="1081"/>
      <c r="G119" s="1095">
        <f>E119</f>
        <v>500000</v>
      </c>
      <c r="H119" s="1096"/>
      <c r="I119" s="1096"/>
      <c r="J119" s="1096"/>
      <c r="K119" s="1096"/>
      <c r="L119" s="1096"/>
      <c r="M119" s="1096"/>
      <c r="N119" s="1096"/>
      <c r="O119" s="1096"/>
      <c r="P119" s="1096"/>
      <c r="Q119" s="1096"/>
      <c r="R119" s="1097"/>
      <c r="S119" s="1085">
        <f>SUM(G119:R119)</f>
        <v>500000</v>
      </c>
      <c r="T119" s="858">
        <f>G119</f>
        <v>500000</v>
      </c>
    </row>
    <row r="120" spans="1:20" s="576" customFormat="1" ht="15.75" customHeight="1" thickBot="1">
      <c r="A120" s="1098" t="s">
        <v>156</v>
      </c>
      <c r="B120" s="1099"/>
      <c r="C120" s="1099"/>
      <c r="D120" s="1099"/>
      <c r="E120" s="1099"/>
      <c r="F120" s="1099"/>
      <c r="G120" s="1099"/>
      <c r="H120" s="1099"/>
      <c r="I120" s="1099"/>
      <c r="J120" s="1099"/>
      <c r="K120" s="1099"/>
      <c r="L120" s="1099"/>
      <c r="M120" s="1099"/>
      <c r="N120" s="1099"/>
      <c r="O120" s="1099"/>
      <c r="P120" s="1099"/>
      <c r="Q120" s="1099"/>
      <c r="R120" s="1099"/>
      <c r="S120" s="1100">
        <v>11449773.18</v>
      </c>
      <c r="T120" s="1101"/>
    </row>
    <row r="121" spans="1:20" ht="15">
      <c r="A121" s="577"/>
      <c r="E121" s="1104"/>
      <c r="G121" s="795"/>
      <c r="H121" s="795"/>
      <c r="I121" s="1105"/>
      <c r="J121" s="1105"/>
      <c r="K121" s="1105"/>
      <c r="L121" s="1105"/>
      <c r="M121" s="795"/>
      <c r="N121" s="1106"/>
      <c r="T121" s="1109"/>
    </row>
    <row r="122" spans="1:20" ht="15">
      <c r="A122" s="582" t="s">
        <v>481</v>
      </c>
      <c r="N122" s="1111"/>
      <c r="O122" s="1106"/>
      <c r="T122" s="1112"/>
    </row>
    <row r="123" ht="7.5" customHeight="1">
      <c r="T123" s="587"/>
    </row>
    <row r="124" spans="1:20" ht="27.6" customHeight="1">
      <c r="A124" s="585" t="s">
        <v>245</v>
      </c>
      <c r="C124" s="1113"/>
      <c r="D124" s="1114"/>
      <c r="E124" s="1115"/>
      <c r="F124" s="490"/>
      <c r="G124" s="1116"/>
      <c r="H124" s="1116"/>
      <c r="I124" s="1116"/>
      <c r="J124" s="1116"/>
      <c r="K124" s="1116"/>
      <c r="L124" s="1116"/>
      <c r="M124" s="1116"/>
      <c r="N124" s="1116"/>
      <c r="O124" s="1116"/>
      <c r="P124" s="1116"/>
      <c r="Q124" s="1116"/>
      <c r="R124" s="1117"/>
      <c r="S124" s="1118"/>
      <c r="T124" s="792"/>
    </row>
    <row r="125" spans="1:20" s="1128" customFormat="1" ht="21">
      <c r="A125" s="1119"/>
      <c r="B125" s="1120" t="s">
        <v>835</v>
      </c>
      <c r="C125" s="1121"/>
      <c r="D125" s="1122"/>
      <c r="E125" s="1123"/>
      <c r="F125" s="1124"/>
      <c r="G125" s="1116"/>
      <c r="H125" s="1116"/>
      <c r="I125" s="1116"/>
      <c r="J125" s="1116"/>
      <c r="K125" s="1116"/>
      <c r="L125" s="1116"/>
      <c r="M125" s="1125" t="s">
        <v>836</v>
      </c>
      <c r="N125" s="1125"/>
      <c r="O125" s="1125"/>
      <c r="P125" s="1125"/>
      <c r="Q125" s="1125"/>
      <c r="R125" s="1125"/>
      <c r="S125" s="1126"/>
      <c r="T125" s="1127"/>
    </row>
    <row r="126" spans="2:20" s="1128" customFormat="1" ht="18.75">
      <c r="B126" s="1129" t="s">
        <v>837</v>
      </c>
      <c r="C126" s="1129"/>
      <c r="D126" s="1124"/>
      <c r="E126" s="1130"/>
      <c r="F126" s="1131"/>
      <c r="G126" s="1107"/>
      <c r="H126" s="1107"/>
      <c r="I126" s="1107"/>
      <c r="J126" s="1107"/>
      <c r="K126" s="1107"/>
      <c r="L126" s="1107"/>
      <c r="M126" s="1132" t="s">
        <v>838</v>
      </c>
      <c r="N126" s="1132"/>
      <c r="O126" s="1132"/>
      <c r="P126" s="1132"/>
      <c r="Q126" s="1132"/>
      <c r="R126" s="1107"/>
      <c r="S126" s="1133"/>
      <c r="T126" s="1134"/>
    </row>
    <row r="127" ht="15">
      <c r="T127" s="587"/>
    </row>
    <row r="128" spans="3:20" ht="15">
      <c r="C128" s="1135"/>
      <c r="D128" s="447"/>
      <c r="E128" s="447"/>
      <c r="F128" s="447"/>
      <c r="S128" s="1136"/>
      <c r="T128" s="587"/>
    </row>
    <row r="129" spans="3:20" ht="15">
      <c r="C129" s="1135"/>
      <c r="D129" s="447"/>
      <c r="E129" s="447"/>
      <c r="F129" s="447"/>
      <c r="S129" s="1136"/>
      <c r="T129" s="587"/>
    </row>
    <row r="130" spans="3:20" ht="15">
      <c r="C130" s="1135"/>
      <c r="D130" s="447"/>
      <c r="E130" s="447"/>
      <c r="F130" s="447"/>
      <c r="S130" s="1136"/>
      <c r="T130" s="587"/>
    </row>
    <row r="131" spans="3:20" ht="15">
      <c r="C131" s="1135"/>
      <c r="D131" s="447"/>
      <c r="E131" s="447"/>
      <c r="F131" s="447"/>
      <c r="S131" s="1136"/>
      <c r="T131" s="587"/>
    </row>
    <row r="132" spans="3:20" ht="15">
      <c r="C132" s="1135"/>
      <c r="D132" s="447"/>
      <c r="E132" s="447"/>
      <c r="F132" s="447"/>
      <c r="S132" s="1136"/>
      <c r="T132" s="587"/>
    </row>
  </sheetData>
  <mergeCells count="31">
    <mergeCell ref="B126:C126"/>
    <mergeCell ref="M126:Q126"/>
    <mergeCell ref="G117:R117"/>
    <mergeCell ref="G118:R118"/>
    <mergeCell ref="G119:R119"/>
    <mergeCell ref="A120:R120"/>
    <mergeCell ref="S120:T120"/>
    <mergeCell ref="B125:C125"/>
    <mergeCell ref="M125:R125"/>
    <mergeCell ref="A107:B107"/>
    <mergeCell ref="A111:B111"/>
    <mergeCell ref="K113:M113"/>
    <mergeCell ref="A114:B114"/>
    <mergeCell ref="G115:R115"/>
    <mergeCell ref="G116:R116"/>
    <mergeCell ref="A7:B7"/>
    <mergeCell ref="G9:K9"/>
    <mergeCell ref="L10:P10"/>
    <mergeCell ref="A15:B15"/>
    <mergeCell ref="A27:B27"/>
    <mergeCell ref="A68:B68"/>
    <mergeCell ref="A1:T1"/>
    <mergeCell ref="D3:E3"/>
    <mergeCell ref="A5:A6"/>
    <mergeCell ref="B5:B6"/>
    <mergeCell ref="C5:C6"/>
    <mergeCell ref="D5:D6"/>
    <mergeCell ref="E5:E6"/>
    <mergeCell ref="F5:F6"/>
    <mergeCell ref="G5:S5"/>
    <mergeCell ref="T5:T6"/>
  </mergeCells>
  <printOptions horizontalCentered="1"/>
  <pageMargins left="0.5" right="0.5" top="0.571875" bottom="0.5" header="0.3" footer="0.3"/>
  <pageSetup fitToHeight="0" fitToWidth="1" horizontalDpi="600" verticalDpi="600" orientation="landscape" paperSize="9" scale="57" r:id="rId1"/>
  <headerFooter>
    <oddFooter>&amp;LPrepared by  K.  Paala  &amp;T     &amp;D&amp;RPage &amp;P</oddFooter>
  </headerFooter>
  <rowBreaks count="3" manualBreakCount="3">
    <brk id="26" max="16383" man="1"/>
    <brk id="67" max="16383" man="1"/>
    <brk id="10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showGridLines="0" view="pageBreakPreview" zoomScaleSheetLayoutView="100" workbookViewId="0" topLeftCell="A1">
      <selection activeCell="D12" sqref="D12"/>
    </sheetView>
  </sheetViews>
  <sheetFormatPr defaultColWidth="8.28125" defaultRowHeight="15"/>
  <cols>
    <col min="1" max="1" width="6.28125" style="490" customWidth="1"/>
    <col min="2" max="2" width="55.8515625" style="447" customWidth="1"/>
    <col min="3" max="3" width="36.421875" style="458" bestFit="1" customWidth="1"/>
    <col min="4" max="4" width="11.00390625" style="490" customWidth="1"/>
    <col min="5" max="5" width="15.140625" style="583" bestFit="1" customWidth="1"/>
    <col min="6" max="6" width="15.140625" style="578" customWidth="1"/>
    <col min="7" max="7" width="8.421875" style="447" customWidth="1"/>
    <col min="8" max="8" width="8.00390625" style="447" customWidth="1"/>
    <col min="9" max="9" width="8.28125" style="447" customWidth="1"/>
    <col min="10" max="12" width="8.57421875" style="447" customWidth="1"/>
    <col min="13" max="13" width="8.00390625" style="447" customWidth="1"/>
    <col min="14" max="14" width="7.421875" style="447" customWidth="1"/>
    <col min="15" max="15" width="8.57421875" style="447" customWidth="1"/>
    <col min="16" max="16" width="8.28125" style="447" customWidth="1"/>
    <col min="17" max="17" width="8.421875" style="447" customWidth="1"/>
    <col min="18" max="18" width="9.00390625" style="447" customWidth="1"/>
    <col min="19" max="19" width="9.00390625" style="581" customWidth="1"/>
    <col min="20" max="20" width="24.57421875" style="583" customWidth="1"/>
    <col min="21" max="16384" width="8.28125" style="447" customWidth="1"/>
  </cols>
  <sheetData>
    <row r="1" spans="1:20" ht="15" customHeight="1">
      <c r="A1" s="444" t="s">
        <v>130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6"/>
    </row>
    <row r="2" spans="1:20" ht="15">
      <c r="A2" s="1137"/>
      <c r="B2" s="449"/>
      <c r="C2" s="450"/>
      <c r="D2" s="451"/>
      <c r="E2" s="452"/>
      <c r="F2" s="453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54"/>
      <c r="T2" s="455"/>
    </row>
    <row r="3" spans="1:20" ht="15">
      <c r="A3" s="1138" t="s">
        <v>409</v>
      </c>
      <c r="B3" s="457" t="s">
        <v>839</v>
      </c>
      <c r="D3" s="451"/>
      <c r="E3" s="452"/>
      <c r="F3" s="453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4"/>
      <c r="T3" s="455"/>
    </row>
    <row r="4" spans="1:20" ht="15">
      <c r="A4" s="1138" t="s">
        <v>840</v>
      </c>
      <c r="B4" s="449"/>
      <c r="C4" s="460" t="s">
        <v>134</v>
      </c>
      <c r="D4" s="461"/>
      <c r="E4" s="461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54"/>
      <c r="T4" s="455"/>
    </row>
    <row r="5" spans="1:20" ht="13.5" thickBot="1">
      <c r="A5" s="1139" t="s">
        <v>135</v>
      </c>
      <c r="B5" s="463"/>
      <c r="C5" s="464"/>
      <c r="D5" s="465"/>
      <c r="E5" s="466"/>
      <c r="F5" s="467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8"/>
      <c r="T5" s="469"/>
    </row>
    <row r="6" spans="1:20" ht="13.5" thickBot="1">
      <c r="A6" s="470" t="s">
        <v>136</v>
      </c>
      <c r="B6" s="470" t="s">
        <v>137</v>
      </c>
      <c r="C6" s="471" t="s">
        <v>257</v>
      </c>
      <c r="D6" s="472" t="s">
        <v>139</v>
      </c>
      <c r="E6" s="1140" t="s">
        <v>140</v>
      </c>
      <c r="F6" s="474" t="s">
        <v>141</v>
      </c>
      <c r="G6" s="475" t="s">
        <v>142</v>
      </c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7"/>
      <c r="T6" s="478" t="s">
        <v>143</v>
      </c>
    </row>
    <row r="7" spans="1:20" s="490" customFormat="1" ht="13.5" thickBot="1">
      <c r="A7" s="479"/>
      <c r="B7" s="479"/>
      <c r="C7" s="480"/>
      <c r="D7" s="481"/>
      <c r="E7" s="1141"/>
      <c r="F7" s="483"/>
      <c r="G7" s="484" t="s">
        <v>144</v>
      </c>
      <c r="H7" s="485" t="s">
        <v>145</v>
      </c>
      <c r="I7" s="485" t="s">
        <v>146</v>
      </c>
      <c r="J7" s="485" t="s">
        <v>147</v>
      </c>
      <c r="K7" s="485" t="s">
        <v>148</v>
      </c>
      <c r="L7" s="485" t="s">
        <v>149</v>
      </c>
      <c r="M7" s="486" t="s">
        <v>150</v>
      </c>
      <c r="N7" s="487" t="s">
        <v>151</v>
      </c>
      <c r="O7" s="487" t="s">
        <v>152</v>
      </c>
      <c r="P7" s="488" t="s">
        <v>153</v>
      </c>
      <c r="Q7" s="488" t="s">
        <v>154</v>
      </c>
      <c r="R7" s="488" t="s">
        <v>155</v>
      </c>
      <c r="S7" s="488" t="s">
        <v>156</v>
      </c>
      <c r="T7" s="489"/>
    </row>
    <row r="8" spans="1:20" s="503" customFormat="1" ht="18.75" customHeight="1">
      <c r="A8" s="963">
        <v>1</v>
      </c>
      <c r="B8" s="1142" t="s">
        <v>841</v>
      </c>
      <c r="C8" s="1143"/>
      <c r="D8" s="1144" t="s">
        <v>404</v>
      </c>
      <c r="E8" s="495">
        <v>43150</v>
      </c>
      <c r="F8" s="1145" t="s">
        <v>842</v>
      </c>
      <c r="G8" s="1146"/>
      <c r="H8" s="1147">
        <v>1</v>
      </c>
      <c r="I8" s="969"/>
      <c r="J8" s="1148"/>
      <c r="K8" s="969"/>
      <c r="L8" s="1147"/>
      <c r="M8" s="1149"/>
      <c r="N8" s="1150"/>
      <c r="O8" s="1151"/>
      <c r="P8" s="1152"/>
      <c r="Q8" s="1151"/>
      <c r="R8" s="1151"/>
      <c r="S8" s="1153">
        <v>1</v>
      </c>
      <c r="T8" s="1154">
        <v>43150</v>
      </c>
    </row>
    <row r="9" spans="1:20" s="518" customFormat="1" ht="18.75" customHeight="1">
      <c r="A9" s="1155">
        <v>2</v>
      </c>
      <c r="B9" s="1156" t="s">
        <v>566</v>
      </c>
      <c r="C9" s="1157"/>
      <c r="D9" s="1158" t="s">
        <v>623</v>
      </c>
      <c r="E9" s="1159">
        <v>250</v>
      </c>
      <c r="F9" s="1160" t="s">
        <v>842</v>
      </c>
      <c r="G9" s="1161">
        <v>60</v>
      </c>
      <c r="H9" s="1155"/>
      <c r="I9" s="1162">
        <v>50</v>
      </c>
      <c r="J9" s="1163"/>
      <c r="K9" s="1163"/>
      <c r="L9" s="1162">
        <v>60</v>
      </c>
      <c r="M9" s="1164"/>
      <c r="N9" s="1165">
        <v>41</v>
      </c>
      <c r="O9" s="1166"/>
      <c r="P9" s="1164"/>
      <c r="Q9" s="1167"/>
      <c r="R9" s="1167"/>
      <c r="S9" s="1168">
        <v>211</v>
      </c>
      <c r="T9" s="1169">
        <v>52750</v>
      </c>
    </row>
    <row r="10" spans="1:20" s="503" customFormat="1" ht="18.75" customHeight="1">
      <c r="A10" s="963">
        <v>3</v>
      </c>
      <c r="B10" s="1142" t="s">
        <v>843</v>
      </c>
      <c r="C10" s="1143"/>
      <c r="D10" s="1170" t="s">
        <v>844</v>
      </c>
      <c r="E10" s="1171">
        <v>3200</v>
      </c>
      <c r="F10" s="1145" t="s">
        <v>842</v>
      </c>
      <c r="G10" s="1146"/>
      <c r="H10" s="1172"/>
      <c r="I10" s="969"/>
      <c r="J10" s="1173">
        <v>15</v>
      </c>
      <c r="K10" s="1174"/>
      <c r="L10" s="1175">
        <v>15</v>
      </c>
      <c r="M10" s="1176"/>
      <c r="N10" s="1177">
        <v>15</v>
      </c>
      <c r="O10" s="1178" t="s">
        <v>194</v>
      </c>
      <c r="P10" s="1149"/>
      <c r="Q10" s="1150"/>
      <c r="R10" s="1151"/>
      <c r="S10" s="1153">
        <v>61</v>
      </c>
      <c r="T10" s="1179">
        <v>195200</v>
      </c>
    </row>
    <row r="11" spans="1:20" s="503" customFormat="1" ht="18.75" customHeight="1">
      <c r="A11" s="963">
        <v>4</v>
      </c>
      <c r="B11" s="1142" t="s">
        <v>845</v>
      </c>
      <c r="C11" s="1143"/>
      <c r="D11" s="1144" t="s">
        <v>846</v>
      </c>
      <c r="E11" s="1171">
        <v>500</v>
      </c>
      <c r="F11" s="1145" t="s">
        <v>842</v>
      </c>
      <c r="G11" s="1146"/>
      <c r="H11" s="1180"/>
      <c r="I11" s="969"/>
      <c r="J11" s="969"/>
      <c r="K11" s="969"/>
      <c r="L11" s="1180"/>
      <c r="M11" s="1181">
        <v>61</v>
      </c>
      <c r="N11" s="1177">
        <v>50</v>
      </c>
      <c r="O11" s="1177">
        <v>50</v>
      </c>
      <c r="P11" s="1149"/>
      <c r="Q11" s="1151"/>
      <c r="R11" s="1151"/>
      <c r="S11" s="1153">
        <v>161</v>
      </c>
      <c r="T11" s="1179">
        <v>80500</v>
      </c>
    </row>
    <row r="12" spans="1:20" s="518" customFormat="1" ht="18.75" customHeight="1">
      <c r="A12" s="1155">
        <v>5</v>
      </c>
      <c r="B12" s="1156" t="s">
        <v>847</v>
      </c>
      <c r="C12" s="1157"/>
      <c r="D12" s="1158"/>
      <c r="E12" s="1182">
        <v>650</v>
      </c>
      <c r="F12" s="1160" t="s">
        <v>842</v>
      </c>
      <c r="G12" s="1183"/>
      <c r="H12" s="1162" t="s">
        <v>848</v>
      </c>
      <c r="I12" s="1184"/>
      <c r="J12" s="1163" t="s">
        <v>848</v>
      </c>
      <c r="K12" s="1185"/>
      <c r="L12" s="1155"/>
      <c r="M12" s="1186" t="s">
        <v>848</v>
      </c>
      <c r="N12" s="1167"/>
      <c r="O12" s="1187" t="s">
        <v>849</v>
      </c>
      <c r="P12" s="1164"/>
      <c r="Q12" s="1188"/>
      <c r="R12" s="1167"/>
      <c r="S12" s="1168">
        <v>78</v>
      </c>
      <c r="T12" s="1189">
        <v>50700</v>
      </c>
    </row>
    <row r="13" spans="1:20" s="503" customFormat="1" ht="18.75" customHeight="1">
      <c r="A13" s="963">
        <v>6</v>
      </c>
      <c r="B13" s="1142" t="s">
        <v>850</v>
      </c>
      <c r="C13" s="1143"/>
      <c r="D13" s="1144"/>
      <c r="E13" s="1171">
        <v>10</v>
      </c>
      <c r="F13" s="1145" t="s">
        <v>842</v>
      </c>
      <c r="G13" s="1146"/>
      <c r="H13" s="1190"/>
      <c r="I13" s="969"/>
      <c r="J13" s="498" t="s">
        <v>851</v>
      </c>
      <c r="K13" s="969"/>
      <c r="L13" s="1190"/>
      <c r="M13" s="1149"/>
      <c r="N13" s="1151"/>
      <c r="O13" s="1191"/>
      <c r="P13" s="1149"/>
      <c r="Q13" s="1151"/>
      <c r="R13" s="1151"/>
      <c r="S13" s="1153">
        <v>150</v>
      </c>
      <c r="T13" s="1179">
        <v>1500</v>
      </c>
    </row>
    <row r="14" spans="1:20" s="503" customFormat="1" ht="18.75" customHeight="1">
      <c r="A14" s="963"/>
      <c r="B14" s="1142" t="s">
        <v>852</v>
      </c>
      <c r="C14" s="1143"/>
      <c r="D14" s="1144"/>
      <c r="E14" s="1171">
        <v>10</v>
      </c>
      <c r="F14" s="1145" t="s">
        <v>842</v>
      </c>
      <c r="G14" s="1146"/>
      <c r="H14" s="1192"/>
      <c r="I14" s="969"/>
      <c r="J14" s="498" t="s">
        <v>851</v>
      </c>
      <c r="K14" s="1193"/>
      <c r="L14" s="1190"/>
      <c r="M14" s="1149"/>
      <c r="N14" s="1151"/>
      <c r="O14" s="1194"/>
      <c r="P14" s="1149"/>
      <c r="Q14" s="1151"/>
      <c r="R14" s="1151"/>
      <c r="S14" s="1153">
        <v>150</v>
      </c>
      <c r="T14" s="1179">
        <v>1500</v>
      </c>
    </row>
    <row r="15" spans="1:20" s="518" customFormat="1" ht="18.75" customHeight="1">
      <c r="A15" s="1195"/>
      <c r="B15" s="1156" t="s">
        <v>853</v>
      </c>
      <c r="C15" s="1157"/>
      <c r="D15" s="1196"/>
      <c r="E15" s="1197">
        <v>25</v>
      </c>
      <c r="F15" s="1160" t="s">
        <v>842</v>
      </c>
      <c r="G15" s="1198"/>
      <c r="H15" s="1155"/>
      <c r="I15" s="1163"/>
      <c r="J15" s="1163" t="s">
        <v>854</v>
      </c>
      <c r="K15" s="1199"/>
      <c r="L15" s="1155"/>
      <c r="M15" s="1164"/>
      <c r="N15" s="1167"/>
      <c r="O15" s="1166"/>
      <c r="P15" s="1164"/>
      <c r="Q15" s="1167"/>
      <c r="R15" s="1167"/>
      <c r="S15" s="1200">
        <v>84</v>
      </c>
      <c r="T15" s="1169">
        <v>2100</v>
      </c>
    </row>
    <row r="16" spans="1:20" s="503" customFormat="1" ht="18.75" customHeight="1">
      <c r="A16" s="963">
        <v>7</v>
      </c>
      <c r="B16" s="1142" t="s">
        <v>855</v>
      </c>
      <c r="C16" s="1143"/>
      <c r="D16" s="1144"/>
      <c r="E16" s="1171">
        <v>450</v>
      </c>
      <c r="F16" s="1145" t="s">
        <v>842</v>
      </c>
      <c r="G16" s="1146" t="s">
        <v>856</v>
      </c>
      <c r="H16" s="1192"/>
      <c r="I16" s="969"/>
      <c r="J16" s="969"/>
      <c r="K16" s="969"/>
      <c r="L16" s="1192"/>
      <c r="M16" s="1149"/>
      <c r="N16" s="1151"/>
      <c r="O16" s="1194"/>
      <c r="P16" s="1149"/>
      <c r="Q16" s="1151"/>
      <c r="R16" s="1151"/>
      <c r="S16" s="1153">
        <v>40</v>
      </c>
      <c r="T16" s="1179">
        <v>18000</v>
      </c>
    </row>
    <row r="17" spans="1:20" s="503" customFormat="1" ht="18.75" customHeight="1">
      <c r="A17" s="963">
        <v>8</v>
      </c>
      <c r="B17" s="1142" t="s">
        <v>857</v>
      </c>
      <c r="C17" s="1143"/>
      <c r="D17" s="1144"/>
      <c r="E17" s="1171">
        <v>1200</v>
      </c>
      <c r="F17" s="1145" t="s">
        <v>842</v>
      </c>
      <c r="G17" s="1146"/>
      <c r="H17" s="1180"/>
      <c r="I17" s="969"/>
      <c r="J17" s="969" t="s">
        <v>858</v>
      </c>
      <c r="K17" s="969"/>
      <c r="L17" s="1172"/>
      <c r="M17" s="1149"/>
      <c r="N17" s="1151"/>
      <c r="O17" s="1194"/>
      <c r="P17" s="1149"/>
      <c r="Q17" s="1151"/>
      <c r="R17" s="1151"/>
      <c r="S17" s="1153">
        <v>21</v>
      </c>
      <c r="T17" s="1179">
        <v>25200</v>
      </c>
    </row>
    <row r="18" spans="1:20" s="518" customFormat="1" ht="18.75" customHeight="1">
      <c r="A18" s="1155">
        <v>9</v>
      </c>
      <c r="B18" s="1156" t="s">
        <v>859</v>
      </c>
      <c r="C18" s="1157"/>
      <c r="D18" s="1158"/>
      <c r="E18" s="1159">
        <v>900</v>
      </c>
      <c r="F18" s="1160" t="s">
        <v>842</v>
      </c>
      <c r="G18" s="1198"/>
      <c r="H18" s="1201"/>
      <c r="I18" s="1163"/>
      <c r="J18" s="1163" t="s">
        <v>858</v>
      </c>
      <c r="K18" s="1163"/>
      <c r="L18" s="1201"/>
      <c r="M18" s="1164"/>
      <c r="N18" s="1167"/>
      <c r="O18" s="1166"/>
      <c r="P18" s="1164"/>
      <c r="Q18" s="1167"/>
      <c r="R18" s="1167"/>
      <c r="S18" s="1168">
        <v>21</v>
      </c>
      <c r="T18" s="1189">
        <v>18900</v>
      </c>
    </row>
    <row r="19" spans="1:20" s="503" customFormat="1" ht="18.75" customHeight="1">
      <c r="A19" s="963">
        <v>10</v>
      </c>
      <c r="B19" s="1142" t="s">
        <v>860</v>
      </c>
      <c r="C19" s="1143"/>
      <c r="D19" s="1144"/>
      <c r="E19" s="1171">
        <v>100</v>
      </c>
      <c r="F19" s="1145" t="s">
        <v>842</v>
      </c>
      <c r="G19" s="1146"/>
      <c r="H19" s="1190"/>
      <c r="I19" s="969"/>
      <c r="J19" s="969"/>
      <c r="K19" s="969"/>
      <c r="L19" s="1192" t="s">
        <v>861</v>
      </c>
      <c r="M19" s="1149"/>
      <c r="N19" s="1151"/>
      <c r="O19" s="1194"/>
      <c r="P19" s="1149"/>
      <c r="Q19" s="1151"/>
      <c r="R19" s="1151"/>
      <c r="S19" s="1153">
        <v>15</v>
      </c>
      <c r="T19" s="1179">
        <v>1500</v>
      </c>
    </row>
    <row r="20" spans="1:20" s="518" customFormat="1" ht="18.75" customHeight="1">
      <c r="A20" s="1155">
        <v>11</v>
      </c>
      <c r="B20" s="1156" t="s">
        <v>862</v>
      </c>
      <c r="C20" s="1157"/>
      <c r="D20" s="1158"/>
      <c r="E20" s="1159">
        <v>300</v>
      </c>
      <c r="F20" s="1160" t="s">
        <v>842</v>
      </c>
      <c r="G20" s="1198"/>
      <c r="H20" s="1163"/>
      <c r="I20" s="1163"/>
      <c r="J20" s="1163"/>
      <c r="K20" s="1163"/>
      <c r="L20" s="1163"/>
      <c r="M20" s="1164" t="s">
        <v>863</v>
      </c>
      <c r="N20" s="1167"/>
      <c r="O20" s="1202"/>
      <c r="P20" s="1164"/>
      <c r="Q20" s="1167"/>
      <c r="R20" s="1167"/>
      <c r="S20" s="1153">
        <v>10</v>
      </c>
      <c r="T20" s="1189">
        <v>3000</v>
      </c>
    </row>
    <row r="21" spans="1:20" s="518" customFormat="1" ht="18.75" customHeight="1">
      <c r="A21" s="1155">
        <v>12</v>
      </c>
      <c r="B21" s="1156" t="s">
        <v>864</v>
      </c>
      <c r="C21" s="1157"/>
      <c r="D21" s="1158"/>
      <c r="E21" s="1159">
        <v>300</v>
      </c>
      <c r="F21" s="1160" t="s">
        <v>842</v>
      </c>
      <c r="G21" s="1198"/>
      <c r="H21" s="1155"/>
      <c r="I21" s="1163"/>
      <c r="J21" s="1163"/>
      <c r="K21" s="1163"/>
      <c r="L21" s="1163"/>
      <c r="M21" s="1164" t="s">
        <v>865</v>
      </c>
      <c r="N21" s="1167"/>
      <c r="O21" s="1167"/>
      <c r="P21" s="1164"/>
      <c r="Q21" s="1167"/>
      <c r="R21" s="1167"/>
      <c r="S21" s="1153">
        <v>20</v>
      </c>
      <c r="T21" s="1169">
        <v>6000</v>
      </c>
    </row>
    <row r="22" spans="1:20" s="503" customFormat="1" ht="18.75" customHeight="1">
      <c r="A22" s="963"/>
      <c r="B22" s="1142"/>
      <c r="C22" s="1143"/>
      <c r="D22" s="1144"/>
      <c r="E22" s="1171"/>
      <c r="F22" s="1145"/>
      <c r="G22" s="1146"/>
      <c r="H22" s="969"/>
      <c r="I22" s="969"/>
      <c r="J22" s="969"/>
      <c r="K22" s="969"/>
      <c r="L22" s="969"/>
      <c r="M22" s="1149"/>
      <c r="N22" s="1151"/>
      <c r="O22" s="1194"/>
      <c r="P22" s="1149"/>
      <c r="Q22" s="1151"/>
      <c r="R22" s="1151"/>
      <c r="S22" s="1153"/>
      <c r="T22" s="1179"/>
    </row>
    <row r="23" spans="1:20" s="503" customFormat="1" ht="18.75" customHeight="1">
      <c r="A23" s="963"/>
      <c r="B23" s="1142"/>
      <c r="C23" s="1143"/>
      <c r="D23" s="1144"/>
      <c r="E23" s="1171"/>
      <c r="F23" s="1145"/>
      <c r="G23" s="1146"/>
      <c r="H23" s="1190"/>
      <c r="I23" s="969"/>
      <c r="J23" s="969"/>
      <c r="K23" s="969"/>
      <c r="L23" s="969"/>
      <c r="M23" s="1149"/>
      <c r="N23" s="1151"/>
      <c r="O23" s="1151"/>
      <c r="P23" s="1149"/>
      <c r="Q23" s="1151"/>
      <c r="R23" s="1151"/>
      <c r="S23" s="1153"/>
      <c r="T23" s="1179"/>
    </row>
    <row r="24" spans="1:20" s="518" customFormat="1" ht="18.75" customHeight="1">
      <c r="A24" s="1155"/>
      <c r="B24" s="1156"/>
      <c r="C24" s="1157"/>
      <c r="D24" s="1158"/>
      <c r="E24" s="1159"/>
      <c r="F24" s="1160"/>
      <c r="G24" s="1198"/>
      <c r="H24" s="1155"/>
      <c r="I24" s="1163"/>
      <c r="J24" s="1163"/>
      <c r="K24" s="1163"/>
      <c r="L24" s="1163"/>
      <c r="M24" s="1164"/>
      <c r="N24" s="1167"/>
      <c r="O24" s="1167"/>
      <c r="P24" s="1164"/>
      <c r="Q24" s="1167"/>
      <c r="R24" s="1167"/>
      <c r="S24" s="1153"/>
      <c r="T24" s="1203"/>
    </row>
    <row r="25" spans="1:20" s="503" customFormat="1" ht="18.75" customHeight="1">
      <c r="A25" s="963"/>
      <c r="B25" s="1142"/>
      <c r="C25" s="1143"/>
      <c r="D25" s="1144"/>
      <c r="E25" s="1171"/>
      <c r="F25" s="1145"/>
      <c r="G25" s="1146"/>
      <c r="H25" s="969"/>
      <c r="I25" s="969"/>
      <c r="J25" s="969"/>
      <c r="K25" s="969"/>
      <c r="L25" s="1190"/>
      <c r="M25" s="1149"/>
      <c r="N25" s="1151"/>
      <c r="O25" s="1151"/>
      <c r="P25" s="1149"/>
      <c r="Q25" s="1151"/>
      <c r="R25" s="1151"/>
      <c r="S25" s="1153"/>
      <c r="T25" s="1179"/>
    </row>
    <row r="26" spans="1:20" s="503" customFormat="1" ht="18.75" customHeight="1">
      <c r="A26" s="963"/>
      <c r="B26" s="1142"/>
      <c r="C26" s="1143"/>
      <c r="D26" s="1144"/>
      <c r="E26" s="1171"/>
      <c r="F26" s="1145"/>
      <c r="G26" s="1146"/>
      <c r="H26" s="1190"/>
      <c r="I26" s="969"/>
      <c r="J26" s="969"/>
      <c r="K26" s="969"/>
      <c r="L26" s="1190"/>
      <c r="M26" s="1149"/>
      <c r="N26" s="1151"/>
      <c r="O26" s="1151"/>
      <c r="P26" s="1149"/>
      <c r="Q26" s="1151"/>
      <c r="R26" s="1151"/>
      <c r="S26" s="1153"/>
      <c r="T26" s="1179"/>
    </row>
    <row r="27" spans="1:20" s="518" customFormat="1" ht="18.75" customHeight="1">
      <c r="A27" s="1155"/>
      <c r="B27" s="1156"/>
      <c r="C27" s="1157"/>
      <c r="D27" s="1158"/>
      <c r="E27" s="1159"/>
      <c r="F27" s="1160"/>
      <c r="G27" s="1198"/>
      <c r="H27" s="1163"/>
      <c r="I27" s="1163"/>
      <c r="J27" s="1163"/>
      <c r="K27" s="1163"/>
      <c r="L27" s="1163"/>
      <c r="M27" s="1164"/>
      <c r="N27" s="1167"/>
      <c r="O27" s="1166"/>
      <c r="P27" s="1164"/>
      <c r="Q27" s="1167"/>
      <c r="R27" s="1167"/>
      <c r="S27" s="1153"/>
      <c r="T27" s="1169"/>
    </row>
    <row r="28" spans="1:20" s="503" customFormat="1" ht="18.75" customHeight="1">
      <c r="A28" s="963"/>
      <c r="B28" s="1142"/>
      <c r="C28" s="1143"/>
      <c r="D28" s="1144"/>
      <c r="E28" s="1171"/>
      <c r="F28" s="1145"/>
      <c r="G28" s="1146"/>
      <c r="H28" s="969"/>
      <c r="I28" s="969"/>
      <c r="J28" s="969"/>
      <c r="K28" s="969"/>
      <c r="L28" s="969"/>
      <c r="M28" s="1149"/>
      <c r="N28" s="1151"/>
      <c r="O28" s="1194"/>
      <c r="P28" s="1149"/>
      <c r="Q28" s="1151"/>
      <c r="R28" s="1151"/>
      <c r="S28" s="1153"/>
      <c r="T28" s="1179"/>
    </row>
    <row r="29" spans="1:20" s="503" customFormat="1" ht="18.75" customHeight="1">
      <c r="A29" s="963"/>
      <c r="B29" s="1142"/>
      <c r="C29" s="1143"/>
      <c r="D29" s="1144"/>
      <c r="E29" s="1171"/>
      <c r="F29" s="1145"/>
      <c r="G29" s="1146"/>
      <c r="H29" s="1190"/>
      <c r="I29" s="969"/>
      <c r="J29" s="969"/>
      <c r="K29" s="969"/>
      <c r="L29" s="969"/>
      <c r="M29" s="1149"/>
      <c r="N29" s="1151"/>
      <c r="O29" s="1151"/>
      <c r="P29" s="1149"/>
      <c r="Q29" s="1151"/>
      <c r="R29" s="1151"/>
      <c r="S29" s="1153"/>
      <c r="T29" s="1179"/>
    </row>
    <row r="30" spans="1:20" s="518" customFormat="1" ht="18.75" customHeight="1">
      <c r="A30" s="1155"/>
      <c r="B30" s="1156"/>
      <c r="C30" s="1157"/>
      <c r="D30" s="1158"/>
      <c r="E30" s="1159"/>
      <c r="F30" s="1160"/>
      <c r="G30" s="1198"/>
      <c r="H30" s="1163"/>
      <c r="I30" s="1163"/>
      <c r="J30" s="1163"/>
      <c r="K30" s="1163"/>
      <c r="L30" s="1155"/>
      <c r="M30" s="1164"/>
      <c r="N30" s="1167"/>
      <c r="O30" s="1167"/>
      <c r="P30" s="1164"/>
      <c r="Q30" s="1167"/>
      <c r="R30" s="1167"/>
      <c r="S30" s="1153"/>
      <c r="T30" s="1203"/>
    </row>
    <row r="31" spans="1:20" s="518" customFormat="1" ht="18.75" customHeight="1">
      <c r="A31" s="1155"/>
      <c r="B31" s="1156"/>
      <c r="C31" s="1157"/>
      <c r="D31" s="1158"/>
      <c r="E31" s="1159"/>
      <c r="F31" s="1160"/>
      <c r="G31" s="1198"/>
      <c r="H31" s="1155"/>
      <c r="I31" s="1163"/>
      <c r="J31" s="1163"/>
      <c r="K31" s="1163"/>
      <c r="L31" s="1163"/>
      <c r="M31" s="1164"/>
      <c r="N31" s="1167"/>
      <c r="O31" s="1167"/>
      <c r="P31" s="1164"/>
      <c r="Q31" s="1167"/>
      <c r="R31" s="1167"/>
      <c r="S31" s="1168"/>
      <c r="T31" s="1204"/>
    </row>
    <row r="32" spans="1:20" s="503" customFormat="1" ht="18.75" customHeight="1">
      <c r="A32" s="963"/>
      <c r="B32" s="1142"/>
      <c r="C32" s="1143"/>
      <c r="D32" s="1144"/>
      <c r="E32" s="1171"/>
      <c r="F32" s="1145"/>
      <c r="G32" s="1146"/>
      <c r="H32" s="969"/>
      <c r="I32" s="969"/>
      <c r="J32" s="969"/>
      <c r="K32" s="969"/>
      <c r="L32" s="1190"/>
      <c r="M32" s="1149"/>
      <c r="N32" s="1151"/>
      <c r="O32" s="1151"/>
      <c r="P32" s="1149"/>
      <c r="Q32" s="1151"/>
      <c r="R32" s="1151"/>
      <c r="S32" s="1153"/>
      <c r="T32" s="1179"/>
    </row>
    <row r="33" spans="1:20" s="518" customFormat="1" ht="18.75" customHeight="1">
      <c r="A33" s="1155"/>
      <c r="B33" s="1156"/>
      <c r="C33" s="1157"/>
      <c r="D33" s="1158"/>
      <c r="E33" s="1159"/>
      <c r="F33" s="1160"/>
      <c r="G33" s="1198"/>
      <c r="H33" s="1155"/>
      <c r="I33" s="1163"/>
      <c r="J33" s="1163"/>
      <c r="K33" s="1163"/>
      <c r="L33" s="1163"/>
      <c r="M33" s="1164"/>
      <c r="N33" s="1167"/>
      <c r="O33" s="1167"/>
      <c r="P33" s="1164"/>
      <c r="Q33" s="1167"/>
      <c r="R33" s="1167"/>
      <c r="S33" s="1168"/>
      <c r="T33" s="1169"/>
    </row>
    <row r="34" spans="1:20" s="503" customFormat="1" ht="18.75" customHeight="1">
      <c r="A34" s="963"/>
      <c r="B34" s="1142"/>
      <c r="C34" s="1143"/>
      <c r="D34" s="1144"/>
      <c r="E34" s="1171"/>
      <c r="F34" s="1145"/>
      <c r="G34" s="1146"/>
      <c r="H34" s="969"/>
      <c r="I34" s="969"/>
      <c r="J34" s="969"/>
      <c r="K34" s="969"/>
      <c r="L34" s="1190"/>
      <c r="M34" s="1149"/>
      <c r="N34" s="1151"/>
      <c r="O34" s="1151"/>
      <c r="P34" s="1149"/>
      <c r="Q34" s="1151"/>
      <c r="R34" s="1151"/>
      <c r="S34" s="1153"/>
      <c r="T34" s="1179"/>
    </row>
    <row r="35" spans="1:20" s="503" customFormat="1" ht="18.75" customHeight="1">
      <c r="A35" s="963"/>
      <c r="B35" s="1142"/>
      <c r="C35" s="1143"/>
      <c r="D35" s="1144"/>
      <c r="E35" s="1171"/>
      <c r="F35" s="1145"/>
      <c r="G35" s="1146"/>
      <c r="H35" s="1190"/>
      <c r="I35" s="969"/>
      <c r="J35" s="969"/>
      <c r="K35" s="969"/>
      <c r="L35" s="969"/>
      <c r="M35" s="1149"/>
      <c r="N35" s="1151"/>
      <c r="O35" s="1151"/>
      <c r="P35" s="1149"/>
      <c r="Q35" s="1151"/>
      <c r="R35" s="1151"/>
      <c r="S35" s="1153"/>
      <c r="T35" s="1179"/>
    </row>
    <row r="36" spans="1:20" s="518" customFormat="1" ht="18.75" customHeight="1">
      <c r="A36" s="1155"/>
      <c r="B36" s="1156"/>
      <c r="C36" s="1157"/>
      <c r="D36" s="1158"/>
      <c r="E36" s="1159"/>
      <c r="F36" s="1160"/>
      <c r="G36" s="1198"/>
      <c r="H36" s="1163"/>
      <c r="I36" s="1163"/>
      <c r="J36" s="1155"/>
      <c r="K36" s="1163"/>
      <c r="L36" s="1163"/>
      <c r="M36" s="1164"/>
      <c r="N36" s="1167"/>
      <c r="O36" s="1167"/>
      <c r="P36" s="1164"/>
      <c r="Q36" s="1167"/>
      <c r="R36" s="1167"/>
      <c r="S36" s="1168"/>
      <c r="T36" s="1189"/>
    </row>
    <row r="37" spans="1:20" s="503" customFormat="1" ht="18.75" customHeight="1" thickBot="1">
      <c r="A37" s="963"/>
      <c r="B37" s="1142" t="s">
        <v>866</v>
      </c>
      <c r="C37" s="1143"/>
      <c r="D37" s="1144"/>
      <c r="E37" s="1171"/>
      <c r="F37" s="1145"/>
      <c r="G37" s="1146"/>
      <c r="H37" s="1190"/>
      <c r="I37" s="969"/>
      <c r="J37" s="969"/>
      <c r="K37" s="969"/>
      <c r="L37" s="969"/>
      <c r="M37" s="1149"/>
      <c r="N37" s="1151"/>
      <c r="O37" s="1151"/>
      <c r="P37" s="1149"/>
      <c r="Q37" s="1151"/>
      <c r="R37" s="1151"/>
      <c r="S37" s="1153"/>
      <c r="T37" s="1179"/>
    </row>
    <row r="38" spans="1:20" s="576" customFormat="1" ht="18.75" customHeight="1" thickBot="1">
      <c r="A38" s="1205" t="s">
        <v>156</v>
      </c>
      <c r="B38" s="1206"/>
      <c r="C38" s="1206"/>
      <c r="D38" s="1206"/>
      <c r="E38" s="1206"/>
      <c r="F38" s="1206"/>
      <c r="G38" s="1206"/>
      <c r="H38" s="1206"/>
      <c r="I38" s="1206"/>
      <c r="J38" s="1206"/>
      <c r="K38" s="1206"/>
      <c r="L38" s="1206"/>
      <c r="M38" s="1206"/>
      <c r="N38" s="1206"/>
      <c r="O38" s="1206"/>
      <c r="P38" s="1206"/>
      <c r="Q38" s="1206"/>
      <c r="R38" s="1206"/>
      <c r="S38" s="1207"/>
      <c r="T38" s="1208">
        <v>500000</v>
      </c>
    </row>
    <row r="39" spans="1:20" ht="15">
      <c r="A39" s="587"/>
      <c r="E39" s="452"/>
      <c r="G39" s="449"/>
      <c r="H39" s="449"/>
      <c r="I39" s="579"/>
      <c r="J39" s="579"/>
      <c r="K39" s="579"/>
      <c r="L39" s="579"/>
      <c r="M39" s="449"/>
      <c r="N39" s="580"/>
      <c r="T39" s="577"/>
    </row>
    <row r="40" spans="1:20" ht="14.25">
      <c r="A40" s="1209" t="s">
        <v>867</v>
      </c>
      <c r="N40" s="584"/>
      <c r="O40" s="580"/>
      <c r="T40" s="577"/>
    </row>
    <row r="41" ht="15">
      <c r="T41" s="577"/>
    </row>
    <row r="42" spans="1:20" s="1218" customFormat="1" ht="27.6" customHeight="1">
      <c r="A42" s="1210"/>
      <c r="B42" s="1211" t="s">
        <v>659</v>
      </c>
      <c r="C42" s="1212" t="s">
        <v>868</v>
      </c>
      <c r="D42" s="1212"/>
      <c r="E42" s="1212"/>
      <c r="F42" s="1210"/>
      <c r="G42" s="1210"/>
      <c r="H42" s="1210"/>
      <c r="I42" s="1210"/>
      <c r="J42" s="1213" t="s">
        <v>869</v>
      </c>
      <c r="K42" s="1213"/>
      <c r="L42" s="1213"/>
      <c r="M42" s="1214" t="s">
        <v>31</v>
      </c>
      <c r="N42" s="1214"/>
      <c r="O42" s="1214"/>
      <c r="P42" s="1214"/>
      <c r="Q42" s="1214"/>
      <c r="R42" s="1215"/>
      <c r="S42" s="1216"/>
      <c r="T42" s="1217"/>
    </row>
    <row r="43" spans="1:20" s="1218" customFormat="1" ht="15">
      <c r="A43" s="1219"/>
      <c r="B43" s="1217"/>
      <c r="C43" s="1220" t="s">
        <v>339</v>
      </c>
      <c r="D43" s="1221"/>
      <c r="E43" s="1222"/>
      <c r="F43" s="1210"/>
      <c r="G43" s="1210"/>
      <c r="H43" s="1210"/>
      <c r="I43" s="1210"/>
      <c r="J43" s="1210"/>
      <c r="K43" s="1210"/>
      <c r="L43" s="1223"/>
      <c r="M43" s="1224" t="s">
        <v>33</v>
      </c>
      <c r="N43" s="1224"/>
      <c r="O43" s="1224"/>
      <c r="P43" s="1224"/>
      <c r="Q43" s="1224"/>
      <c r="R43" s="1215"/>
      <c r="S43" s="1216"/>
      <c r="T43" s="1217"/>
    </row>
    <row r="44" spans="13:20" ht="15">
      <c r="M44" s="1225"/>
      <c r="N44" s="1225"/>
      <c r="O44" s="1225"/>
      <c r="P44" s="1225"/>
      <c r="Q44" s="1225"/>
      <c r="T44" s="577"/>
    </row>
    <row r="45" ht="15">
      <c r="T45" s="577"/>
    </row>
    <row r="46" ht="15">
      <c r="T46" s="577"/>
    </row>
    <row r="47" ht="15">
      <c r="T47" s="577"/>
    </row>
    <row r="48" ht="15">
      <c r="T48" s="577"/>
    </row>
    <row r="49" ht="15">
      <c r="T49" s="577"/>
    </row>
    <row r="50" ht="15">
      <c r="T50" s="577"/>
    </row>
    <row r="51" ht="15">
      <c r="T51" s="577"/>
    </row>
    <row r="52" ht="15">
      <c r="T52" s="577"/>
    </row>
    <row r="53" ht="15">
      <c r="T53" s="577"/>
    </row>
    <row r="54" ht="15">
      <c r="T54" s="577"/>
    </row>
    <row r="55" ht="15">
      <c r="T55" s="577"/>
    </row>
    <row r="56" ht="15">
      <c r="T56" s="577"/>
    </row>
    <row r="57" ht="15">
      <c r="T57" s="577"/>
    </row>
    <row r="58" ht="15">
      <c r="T58" s="577"/>
    </row>
    <row r="59" ht="15">
      <c r="T59" s="577"/>
    </row>
    <row r="60" ht="15">
      <c r="T60" s="577"/>
    </row>
    <row r="61" ht="15">
      <c r="T61" s="577"/>
    </row>
    <row r="62" ht="15">
      <c r="T62" s="577"/>
    </row>
    <row r="63" ht="15">
      <c r="T63" s="577"/>
    </row>
    <row r="64" ht="15">
      <c r="T64" s="577"/>
    </row>
    <row r="65" ht="15">
      <c r="T65" s="577"/>
    </row>
    <row r="66" ht="15">
      <c r="T66" s="577"/>
    </row>
    <row r="67" ht="15">
      <c r="T67" s="577"/>
    </row>
    <row r="68" ht="15">
      <c r="T68" s="577"/>
    </row>
    <row r="69" ht="15">
      <c r="T69" s="577"/>
    </row>
    <row r="70" ht="15">
      <c r="T70" s="577"/>
    </row>
    <row r="71" ht="15">
      <c r="T71" s="577"/>
    </row>
  </sheetData>
  <mergeCells count="15">
    <mergeCell ref="A38:S38"/>
    <mergeCell ref="J42:L42"/>
    <mergeCell ref="M42:Q42"/>
    <mergeCell ref="M43:Q43"/>
    <mergeCell ref="M44:Q44"/>
    <mergeCell ref="A1:T1"/>
    <mergeCell ref="D4:E4"/>
    <mergeCell ref="A6:A7"/>
    <mergeCell ref="B6:B7"/>
    <mergeCell ref="C6:C7"/>
    <mergeCell ref="D6:D7"/>
    <mergeCell ref="E6:E7"/>
    <mergeCell ref="F6:F7"/>
    <mergeCell ref="G6:S6"/>
    <mergeCell ref="T6:T7"/>
  </mergeCells>
  <printOptions horizontalCentered="1"/>
  <pageMargins left="0.46" right="0" top="0.5" bottom="0.5" header="0.3" footer="0.3"/>
  <pageSetup fitToHeight="0" fitToWidth="1" horizontalDpi="600" verticalDpi="600" orientation="landscape" paperSize="10000" scale="52" r:id="rId1"/>
  <headerFooter>
    <oddHeader>&amp;C&amp;"Verdana,Bold Italic"&amp;12&amp;UGOVERNMENT PROCUREMENT POLICY BOARD-TECHNICAL SUPPORT OFFICE
&amp;"Verdana,Italic"&amp;9Unit 2506, Raffles Corporate Center, F. Ortigas Jr. Road, Ortigas Center, Pasig City</oddHeader>
    <oddFooter>&amp;R
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showGridLines="0" view="pageBreakPreview" zoomScaleSheetLayoutView="100" workbookViewId="0" topLeftCell="A1">
      <selection activeCell="E14" sqref="E14"/>
    </sheetView>
  </sheetViews>
  <sheetFormatPr defaultColWidth="8.28125" defaultRowHeight="15"/>
  <cols>
    <col min="1" max="1" width="6.28125" style="490" customWidth="1"/>
    <col min="2" max="2" width="55.8515625" style="447" customWidth="1"/>
    <col min="3" max="3" width="36.421875" style="458" bestFit="1" customWidth="1"/>
    <col min="4" max="4" width="11.00390625" style="490" customWidth="1"/>
    <col min="5" max="5" width="15.140625" style="583" bestFit="1" customWidth="1"/>
    <col min="6" max="6" width="15.140625" style="578" customWidth="1"/>
    <col min="7" max="7" width="8.421875" style="447" customWidth="1"/>
    <col min="8" max="8" width="8.00390625" style="447" customWidth="1"/>
    <col min="9" max="9" width="8.28125" style="447" customWidth="1"/>
    <col min="10" max="12" width="8.57421875" style="447" customWidth="1"/>
    <col min="13" max="13" width="8.00390625" style="447" customWidth="1"/>
    <col min="14" max="14" width="7.421875" style="447" customWidth="1"/>
    <col min="15" max="15" width="8.57421875" style="447" customWidth="1"/>
    <col min="16" max="16" width="8.28125" style="447" customWidth="1"/>
    <col min="17" max="17" width="8.421875" style="447" customWidth="1"/>
    <col min="18" max="18" width="9.00390625" style="447" customWidth="1"/>
    <col min="19" max="19" width="9.00390625" style="581" customWidth="1"/>
    <col min="20" max="20" width="24.57421875" style="583" customWidth="1"/>
    <col min="21" max="16384" width="8.28125" style="447" customWidth="1"/>
  </cols>
  <sheetData>
    <row r="1" spans="1:20" ht="15" customHeight="1">
      <c r="A1" s="444" t="s">
        <v>130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6"/>
    </row>
    <row r="2" spans="1:20" ht="15">
      <c r="A2" s="1137"/>
      <c r="B2" s="449"/>
      <c r="C2" s="450"/>
      <c r="D2" s="451"/>
      <c r="E2" s="452"/>
      <c r="F2" s="453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54"/>
      <c r="T2" s="455"/>
    </row>
    <row r="3" spans="1:20" ht="15">
      <c r="A3" s="1138" t="s">
        <v>409</v>
      </c>
      <c r="B3" s="457" t="s">
        <v>839</v>
      </c>
      <c r="D3" s="451"/>
      <c r="E3" s="452"/>
      <c r="F3" s="453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4"/>
      <c r="T3" s="455"/>
    </row>
    <row r="4" spans="1:20" ht="15">
      <c r="A4" s="1138" t="s">
        <v>840</v>
      </c>
      <c r="B4" s="449"/>
      <c r="C4" s="460" t="s">
        <v>134</v>
      </c>
      <c r="D4" s="461"/>
      <c r="E4" s="461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54"/>
      <c r="T4" s="455"/>
    </row>
    <row r="5" spans="1:20" ht="13.5" thickBot="1">
      <c r="A5" s="1139" t="s">
        <v>135</v>
      </c>
      <c r="B5" s="463"/>
      <c r="C5" s="464"/>
      <c r="D5" s="465"/>
      <c r="E5" s="466"/>
      <c r="F5" s="467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8"/>
      <c r="T5" s="469"/>
    </row>
    <row r="6" spans="1:20" ht="13.5" thickBot="1">
      <c r="A6" s="470" t="s">
        <v>136</v>
      </c>
      <c r="B6" s="470" t="s">
        <v>137</v>
      </c>
      <c r="C6" s="471" t="s">
        <v>257</v>
      </c>
      <c r="D6" s="472" t="s">
        <v>139</v>
      </c>
      <c r="E6" s="1140" t="s">
        <v>140</v>
      </c>
      <c r="F6" s="474" t="s">
        <v>141</v>
      </c>
      <c r="G6" s="475" t="s">
        <v>142</v>
      </c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7"/>
      <c r="T6" s="478" t="s">
        <v>143</v>
      </c>
    </row>
    <row r="7" spans="1:20" s="490" customFormat="1" ht="13.5" thickBot="1">
      <c r="A7" s="479"/>
      <c r="B7" s="479"/>
      <c r="C7" s="480"/>
      <c r="D7" s="481"/>
      <c r="E7" s="1141"/>
      <c r="F7" s="483"/>
      <c r="G7" s="484" t="s">
        <v>144</v>
      </c>
      <c r="H7" s="485" t="s">
        <v>145</v>
      </c>
      <c r="I7" s="485" t="s">
        <v>146</v>
      </c>
      <c r="J7" s="485" t="s">
        <v>147</v>
      </c>
      <c r="K7" s="485" t="s">
        <v>148</v>
      </c>
      <c r="L7" s="485" t="s">
        <v>149</v>
      </c>
      <c r="M7" s="486" t="s">
        <v>150</v>
      </c>
      <c r="N7" s="487" t="s">
        <v>151</v>
      </c>
      <c r="O7" s="487" t="s">
        <v>152</v>
      </c>
      <c r="P7" s="488" t="s">
        <v>153</v>
      </c>
      <c r="Q7" s="488" t="s">
        <v>154</v>
      </c>
      <c r="R7" s="488" t="s">
        <v>155</v>
      </c>
      <c r="S7" s="488" t="s">
        <v>156</v>
      </c>
      <c r="T7" s="489"/>
    </row>
    <row r="8" spans="1:20" s="503" customFormat="1" ht="18.75" customHeight="1">
      <c r="A8" s="963">
        <v>1</v>
      </c>
      <c r="B8" s="1142" t="s">
        <v>841</v>
      </c>
      <c r="C8" s="1143"/>
      <c r="D8" s="1144" t="s">
        <v>404</v>
      </c>
      <c r="E8" s="495">
        <v>43150</v>
      </c>
      <c r="F8" s="1145" t="s">
        <v>842</v>
      </c>
      <c r="G8" s="1146"/>
      <c r="H8" s="1147">
        <v>1</v>
      </c>
      <c r="I8" s="969"/>
      <c r="J8" s="1148"/>
      <c r="K8" s="969"/>
      <c r="L8" s="1147"/>
      <c r="M8" s="1149"/>
      <c r="N8" s="1150"/>
      <c r="O8" s="1151"/>
      <c r="P8" s="1152"/>
      <c r="Q8" s="1151"/>
      <c r="R8" s="1151"/>
      <c r="S8" s="1153">
        <v>1</v>
      </c>
      <c r="T8" s="1154">
        <v>43150</v>
      </c>
    </row>
    <row r="9" spans="1:20" s="518" customFormat="1" ht="18.75" customHeight="1">
      <c r="A9" s="1155">
        <v>2</v>
      </c>
      <c r="B9" s="1156" t="s">
        <v>566</v>
      </c>
      <c r="C9" s="1157"/>
      <c r="D9" s="1158" t="s">
        <v>623</v>
      </c>
      <c r="E9" s="1159">
        <v>250</v>
      </c>
      <c r="F9" s="1160" t="s">
        <v>842</v>
      </c>
      <c r="G9" s="1161">
        <v>60</v>
      </c>
      <c r="H9" s="1155"/>
      <c r="I9" s="1162">
        <v>50</v>
      </c>
      <c r="J9" s="1163"/>
      <c r="K9" s="1163"/>
      <c r="L9" s="1162">
        <v>60</v>
      </c>
      <c r="M9" s="1164"/>
      <c r="N9" s="1165">
        <v>41</v>
      </c>
      <c r="O9" s="1166"/>
      <c r="P9" s="1164"/>
      <c r="Q9" s="1167"/>
      <c r="R9" s="1167"/>
      <c r="S9" s="1168">
        <v>211</v>
      </c>
      <c r="T9" s="1169">
        <v>52750</v>
      </c>
    </row>
    <row r="10" spans="1:20" s="503" customFormat="1" ht="18.75" customHeight="1">
      <c r="A10" s="963">
        <v>3</v>
      </c>
      <c r="B10" s="1142" t="s">
        <v>843</v>
      </c>
      <c r="C10" s="1143"/>
      <c r="D10" s="1170" t="s">
        <v>844</v>
      </c>
      <c r="E10" s="1171">
        <v>3200</v>
      </c>
      <c r="F10" s="1145" t="s">
        <v>842</v>
      </c>
      <c r="G10" s="1146"/>
      <c r="H10" s="1172"/>
      <c r="I10" s="969"/>
      <c r="J10" s="1173">
        <v>15</v>
      </c>
      <c r="K10" s="1174"/>
      <c r="L10" s="1175">
        <v>15</v>
      </c>
      <c r="M10" s="1176"/>
      <c r="N10" s="1177">
        <v>15</v>
      </c>
      <c r="O10" s="1178" t="s">
        <v>197</v>
      </c>
      <c r="P10" s="1149"/>
      <c r="Q10" s="1150"/>
      <c r="R10" s="1151"/>
      <c r="S10" s="1153">
        <v>61</v>
      </c>
      <c r="T10" s="1179">
        <v>195200</v>
      </c>
    </row>
    <row r="11" spans="1:20" s="503" customFormat="1" ht="18.75" customHeight="1">
      <c r="A11" s="963">
        <v>4</v>
      </c>
      <c r="B11" s="1142" t="s">
        <v>845</v>
      </c>
      <c r="C11" s="1143"/>
      <c r="D11" s="1144" t="s">
        <v>846</v>
      </c>
      <c r="E11" s="1171">
        <v>500</v>
      </c>
      <c r="F11" s="1145" t="s">
        <v>842</v>
      </c>
      <c r="G11" s="1146"/>
      <c r="H11" s="1180"/>
      <c r="I11" s="969"/>
      <c r="J11" s="969"/>
      <c r="K11" s="969"/>
      <c r="L11" s="1180"/>
      <c r="M11" s="1181">
        <v>61</v>
      </c>
      <c r="N11" s="1177">
        <v>50</v>
      </c>
      <c r="O11" s="1177">
        <v>50</v>
      </c>
      <c r="P11" s="1149"/>
      <c r="Q11" s="1151"/>
      <c r="R11" s="1151"/>
      <c r="S11" s="1153">
        <v>161</v>
      </c>
      <c r="T11" s="1179">
        <v>80500</v>
      </c>
    </row>
    <row r="12" spans="1:20" s="518" customFormat="1" ht="18.75" customHeight="1">
      <c r="A12" s="1155">
        <v>5</v>
      </c>
      <c r="B12" s="1156" t="s">
        <v>847</v>
      </c>
      <c r="C12" s="1157"/>
      <c r="D12" s="1158" t="s">
        <v>870</v>
      </c>
      <c r="E12" s="1182">
        <v>650</v>
      </c>
      <c r="F12" s="1160" t="s">
        <v>842</v>
      </c>
      <c r="G12" s="1183"/>
      <c r="H12" s="1162">
        <v>20</v>
      </c>
      <c r="I12" s="1184"/>
      <c r="J12" s="1155">
        <v>20</v>
      </c>
      <c r="K12" s="1185"/>
      <c r="L12" s="1155"/>
      <c r="M12" s="1226">
        <v>20</v>
      </c>
      <c r="N12" s="1167"/>
      <c r="O12" s="1187" t="s">
        <v>202</v>
      </c>
      <c r="P12" s="1164"/>
      <c r="Q12" s="1188"/>
      <c r="R12" s="1167"/>
      <c r="S12" s="1168">
        <v>78</v>
      </c>
      <c r="T12" s="1189">
        <v>50700</v>
      </c>
    </row>
    <row r="13" spans="1:20" s="503" customFormat="1" ht="18.75" customHeight="1">
      <c r="A13" s="963">
        <v>6</v>
      </c>
      <c r="B13" s="1142" t="s">
        <v>850</v>
      </c>
      <c r="C13" s="1143"/>
      <c r="D13" s="1144" t="s">
        <v>846</v>
      </c>
      <c r="E13" s="1171">
        <v>10</v>
      </c>
      <c r="F13" s="1145" t="s">
        <v>842</v>
      </c>
      <c r="G13" s="1146"/>
      <c r="H13" s="1190"/>
      <c r="I13" s="969"/>
      <c r="J13" s="1173">
        <v>150</v>
      </c>
      <c r="K13" s="969"/>
      <c r="L13" s="1190"/>
      <c r="M13" s="1149"/>
      <c r="N13" s="1151"/>
      <c r="O13" s="1191"/>
      <c r="P13" s="1149"/>
      <c r="Q13" s="1151"/>
      <c r="R13" s="1151"/>
      <c r="S13" s="1153">
        <v>150</v>
      </c>
      <c r="T13" s="1179">
        <v>1500</v>
      </c>
    </row>
    <row r="14" spans="1:20" s="503" customFormat="1" ht="18.75" customHeight="1">
      <c r="A14" s="963"/>
      <c r="B14" s="1142" t="s">
        <v>852</v>
      </c>
      <c r="C14" s="1143"/>
      <c r="D14" s="1144" t="s">
        <v>846</v>
      </c>
      <c r="E14" s="1171">
        <v>10</v>
      </c>
      <c r="F14" s="1145" t="s">
        <v>842</v>
      </c>
      <c r="G14" s="1146"/>
      <c r="H14" s="1192"/>
      <c r="I14" s="969"/>
      <c r="J14" s="1173">
        <v>150</v>
      </c>
      <c r="K14" s="1193"/>
      <c r="L14" s="1190"/>
      <c r="M14" s="1149"/>
      <c r="N14" s="1151"/>
      <c r="O14" s="1194"/>
      <c r="P14" s="1149"/>
      <c r="Q14" s="1151"/>
      <c r="R14" s="1151"/>
      <c r="S14" s="1153">
        <v>150</v>
      </c>
      <c r="T14" s="1179">
        <v>1500</v>
      </c>
    </row>
    <row r="15" spans="1:20" s="518" customFormat="1" ht="18.75" customHeight="1">
      <c r="A15" s="1195"/>
      <c r="B15" s="1156" t="s">
        <v>853</v>
      </c>
      <c r="C15" s="1157"/>
      <c r="D15" s="1196" t="s">
        <v>411</v>
      </c>
      <c r="E15" s="1197">
        <v>25</v>
      </c>
      <c r="F15" s="1160" t="s">
        <v>842</v>
      </c>
      <c r="G15" s="1198"/>
      <c r="H15" s="1155"/>
      <c r="I15" s="1163"/>
      <c r="J15" s="1155">
        <v>84</v>
      </c>
      <c r="K15" s="1199"/>
      <c r="L15" s="1155"/>
      <c r="M15" s="1164"/>
      <c r="N15" s="1167"/>
      <c r="O15" s="1166"/>
      <c r="P15" s="1164"/>
      <c r="Q15" s="1167"/>
      <c r="R15" s="1167"/>
      <c r="S15" s="1200">
        <v>84</v>
      </c>
      <c r="T15" s="1169">
        <v>2100</v>
      </c>
    </row>
    <row r="16" spans="1:20" s="503" customFormat="1" ht="18.75" customHeight="1">
      <c r="A16" s="963">
        <v>7</v>
      </c>
      <c r="B16" s="1142" t="s">
        <v>855</v>
      </c>
      <c r="C16" s="1143"/>
      <c r="D16" s="1144" t="s">
        <v>846</v>
      </c>
      <c r="E16" s="1171">
        <v>450</v>
      </c>
      <c r="F16" s="1145" t="s">
        <v>842</v>
      </c>
      <c r="G16" s="1227" t="s">
        <v>449</v>
      </c>
      <c r="H16" s="1192"/>
      <c r="I16" s="969"/>
      <c r="J16" s="969"/>
      <c r="K16" s="969"/>
      <c r="L16" s="1192"/>
      <c r="M16" s="1149"/>
      <c r="N16" s="1151"/>
      <c r="O16" s="1194"/>
      <c r="P16" s="1149"/>
      <c r="Q16" s="1151"/>
      <c r="R16" s="1151"/>
      <c r="S16" s="1153">
        <v>40</v>
      </c>
      <c r="T16" s="1179">
        <v>18000</v>
      </c>
    </row>
    <row r="17" spans="1:20" s="503" customFormat="1" ht="18.75" customHeight="1">
      <c r="A17" s="963">
        <v>8</v>
      </c>
      <c r="B17" s="1142" t="s">
        <v>857</v>
      </c>
      <c r="C17" s="1143"/>
      <c r="D17" s="1144" t="s">
        <v>404</v>
      </c>
      <c r="E17" s="1171">
        <v>1200</v>
      </c>
      <c r="F17" s="1145" t="s">
        <v>842</v>
      </c>
      <c r="G17" s="1146"/>
      <c r="H17" s="1180"/>
      <c r="I17" s="969"/>
      <c r="J17" s="1190">
        <v>21</v>
      </c>
      <c r="K17" s="969"/>
      <c r="L17" s="1172"/>
      <c r="M17" s="1149"/>
      <c r="N17" s="1151"/>
      <c r="O17" s="1194"/>
      <c r="P17" s="1149"/>
      <c r="Q17" s="1151"/>
      <c r="R17" s="1151"/>
      <c r="S17" s="1153">
        <v>21</v>
      </c>
      <c r="T17" s="1179">
        <v>25200</v>
      </c>
    </row>
    <row r="18" spans="1:20" s="518" customFormat="1" ht="18.75" customHeight="1">
      <c r="A18" s="1155">
        <v>9</v>
      </c>
      <c r="B18" s="1156" t="s">
        <v>859</v>
      </c>
      <c r="C18" s="1157"/>
      <c r="D18" s="1158" t="s">
        <v>404</v>
      </c>
      <c r="E18" s="1159">
        <v>900</v>
      </c>
      <c r="F18" s="1160" t="s">
        <v>842</v>
      </c>
      <c r="G18" s="1198"/>
      <c r="H18" s="1201"/>
      <c r="I18" s="1163"/>
      <c r="J18" s="1201" t="s">
        <v>209</v>
      </c>
      <c r="K18" s="1163"/>
      <c r="L18" s="1201"/>
      <c r="M18" s="1164"/>
      <c r="N18" s="1167"/>
      <c r="O18" s="1166"/>
      <c r="P18" s="1164"/>
      <c r="Q18" s="1167"/>
      <c r="R18" s="1167"/>
      <c r="S18" s="1168">
        <v>21</v>
      </c>
      <c r="T18" s="1189">
        <v>18900</v>
      </c>
    </row>
    <row r="19" spans="1:20" s="503" customFormat="1" ht="18.75" customHeight="1">
      <c r="A19" s="963">
        <v>10</v>
      </c>
      <c r="B19" s="1142" t="s">
        <v>860</v>
      </c>
      <c r="C19" s="1143"/>
      <c r="D19" s="1144" t="s">
        <v>871</v>
      </c>
      <c r="E19" s="1171">
        <v>100</v>
      </c>
      <c r="F19" s="1145" t="s">
        <v>842</v>
      </c>
      <c r="G19" s="1146"/>
      <c r="H19" s="1190"/>
      <c r="I19" s="969"/>
      <c r="J19" s="969"/>
      <c r="K19" s="969"/>
      <c r="L19" s="1192">
        <v>15</v>
      </c>
      <c r="M19" s="1149"/>
      <c r="N19" s="1151"/>
      <c r="O19" s="1194"/>
      <c r="P19" s="1149"/>
      <c r="Q19" s="1151"/>
      <c r="R19" s="1151"/>
      <c r="S19" s="1153">
        <v>15</v>
      </c>
      <c r="T19" s="1179">
        <v>1500</v>
      </c>
    </row>
    <row r="20" spans="1:20" s="518" customFormat="1" ht="18.75" customHeight="1">
      <c r="A20" s="1155">
        <v>11</v>
      </c>
      <c r="B20" s="1156" t="s">
        <v>862</v>
      </c>
      <c r="C20" s="1157"/>
      <c r="D20" s="1158" t="s">
        <v>846</v>
      </c>
      <c r="E20" s="1159">
        <v>300</v>
      </c>
      <c r="F20" s="1160" t="s">
        <v>842</v>
      </c>
      <c r="G20" s="1198"/>
      <c r="H20" s="1163"/>
      <c r="I20" s="1163"/>
      <c r="J20" s="1163"/>
      <c r="K20" s="1163"/>
      <c r="L20" s="1163"/>
      <c r="M20" s="1228">
        <v>10</v>
      </c>
      <c r="N20" s="1167"/>
      <c r="O20" s="1202"/>
      <c r="P20" s="1164"/>
      <c r="Q20" s="1167"/>
      <c r="R20" s="1167"/>
      <c r="S20" s="1153">
        <v>10</v>
      </c>
      <c r="T20" s="1189">
        <v>3000</v>
      </c>
    </row>
    <row r="21" spans="1:20" s="518" customFormat="1" ht="18.75" customHeight="1">
      <c r="A21" s="1155">
        <v>12</v>
      </c>
      <c r="B21" s="1156" t="s">
        <v>864</v>
      </c>
      <c r="C21" s="1157"/>
      <c r="D21" s="1158" t="s">
        <v>846</v>
      </c>
      <c r="E21" s="1159">
        <v>300</v>
      </c>
      <c r="F21" s="1160" t="s">
        <v>842</v>
      </c>
      <c r="G21" s="1198"/>
      <c r="H21" s="1155"/>
      <c r="I21" s="1163"/>
      <c r="J21" s="1163"/>
      <c r="K21" s="1163"/>
      <c r="L21" s="1163"/>
      <c r="M21" s="1228">
        <v>20</v>
      </c>
      <c r="N21" s="1167"/>
      <c r="O21" s="1167"/>
      <c r="P21" s="1164"/>
      <c r="Q21" s="1167"/>
      <c r="R21" s="1167"/>
      <c r="S21" s="1153">
        <v>20</v>
      </c>
      <c r="T21" s="1169">
        <v>6000</v>
      </c>
    </row>
    <row r="22" spans="1:20" s="503" customFormat="1" ht="18.75" customHeight="1">
      <c r="A22" s="963"/>
      <c r="B22" s="1142"/>
      <c r="C22" s="1143"/>
      <c r="D22" s="1144"/>
      <c r="E22" s="1171"/>
      <c r="F22" s="1145"/>
      <c r="G22" s="1146"/>
      <c r="H22" s="969"/>
      <c r="I22" s="969"/>
      <c r="J22" s="969"/>
      <c r="K22" s="969"/>
      <c r="L22" s="969"/>
      <c r="M22" s="1149"/>
      <c r="N22" s="1151"/>
      <c r="O22" s="1194"/>
      <c r="P22" s="1149"/>
      <c r="Q22" s="1151"/>
      <c r="R22" s="1151"/>
      <c r="S22" s="1153"/>
      <c r="T22" s="1179"/>
    </row>
    <row r="23" spans="1:20" s="503" customFormat="1" ht="18.75" customHeight="1">
      <c r="A23" s="963"/>
      <c r="B23" s="1142"/>
      <c r="C23" s="1143"/>
      <c r="D23" s="1144"/>
      <c r="E23" s="1171"/>
      <c r="F23" s="1145"/>
      <c r="G23" s="1146"/>
      <c r="H23" s="1190"/>
      <c r="I23" s="969"/>
      <c r="J23" s="969"/>
      <c r="K23" s="969"/>
      <c r="L23" s="969"/>
      <c r="M23" s="1149"/>
      <c r="N23" s="1151"/>
      <c r="O23" s="1151"/>
      <c r="P23" s="1149"/>
      <c r="Q23" s="1151"/>
      <c r="R23" s="1151"/>
      <c r="S23" s="1153"/>
      <c r="T23" s="1179"/>
    </row>
    <row r="24" spans="1:20" s="518" customFormat="1" ht="18.75" customHeight="1">
      <c r="A24" s="1155"/>
      <c r="B24" s="1156"/>
      <c r="C24" s="1157"/>
      <c r="D24" s="1158"/>
      <c r="E24" s="1159"/>
      <c r="F24" s="1160"/>
      <c r="G24" s="1198"/>
      <c r="H24" s="1155"/>
      <c r="I24" s="1163"/>
      <c r="J24" s="1163"/>
      <c r="K24" s="1163"/>
      <c r="L24" s="1163"/>
      <c r="M24" s="1164"/>
      <c r="N24" s="1167"/>
      <c r="O24" s="1167"/>
      <c r="P24" s="1164"/>
      <c r="Q24" s="1167"/>
      <c r="R24" s="1167"/>
      <c r="S24" s="1153"/>
      <c r="T24" s="1203"/>
    </row>
    <row r="25" spans="1:20" s="503" customFormat="1" ht="18.75" customHeight="1">
      <c r="A25" s="963"/>
      <c r="B25" s="1142"/>
      <c r="C25" s="1143"/>
      <c r="D25" s="1144"/>
      <c r="E25" s="1171"/>
      <c r="F25" s="1145"/>
      <c r="G25" s="1146"/>
      <c r="H25" s="969"/>
      <c r="I25" s="969"/>
      <c r="J25" s="969"/>
      <c r="K25" s="969"/>
      <c r="L25" s="1190"/>
      <c r="M25" s="1149"/>
      <c r="N25" s="1151"/>
      <c r="O25" s="1151"/>
      <c r="P25" s="1149"/>
      <c r="Q25" s="1151"/>
      <c r="R25" s="1151"/>
      <c r="S25" s="1153"/>
      <c r="T25" s="1179"/>
    </row>
    <row r="26" spans="1:20" s="503" customFormat="1" ht="18.75" customHeight="1">
      <c r="A26" s="963"/>
      <c r="B26" s="1142"/>
      <c r="C26" s="1143"/>
      <c r="D26" s="1144"/>
      <c r="E26" s="1171"/>
      <c r="F26" s="1145"/>
      <c r="G26" s="1146"/>
      <c r="H26" s="1190"/>
      <c r="I26" s="969"/>
      <c r="J26" s="969"/>
      <c r="K26" s="969"/>
      <c r="L26" s="1190"/>
      <c r="M26" s="1149"/>
      <c r="N26" s="1151"/>
      <c r="O26" s="1151"/>
      <c r="P26" s="1149"/>
      <c r="Q26" s="1151"/>
      <c r="R26" s="1151"/>
      <c r="S26" s="1153"/>
      <c r="T26" s="1179"/>
    </row>
    <row r="27" spans="1:20" s="518" customFormat="1" ht="18.75" customHeight="1">
      <c r="A27" s="1155"/>
      <c r="B27" s="1156"/>
      <c r="C27" s="1157"/>
      <c r="D27" s="1158"/>
      <c r="E27" s="1159"/>
      <c r="F27" s="1160"/>
      <c r="G27" s="1198"/>
      <c r="H27" s="1163"/>
      <c r="I27" s="1163"/>
      <c r="J27" s="1163"/>
      <c r="K27" s="1163"/>
      <c r="L27" s="1163"/>
      <c r="M27" s="1164"/>
      <c r="N27" s="1167"/>
      <c r="O27" s="1166"/>
      <c r="P27" s="1164"/>
      <c r="Q27" s="1167"/>
      <c r="R27" s="1167"/>
      <c r="S27" s="1153"/>
      <c r="T27" s="1169"/>
    </row>
    <row r="28" spans="1:20" s="503" customFormat="1" ht="18.75" customHeight="1">
      <c r="A28" s="963"/>
      <c r="B28" s="1142"/>
      <c r="C28" s="1143"/>
      <c r="D28" s="1144"/>
      <c r="E28" s="1171"/>
      <c r="F28" s="1145"/>
      <c r="G28" s="1146"/>
      <c r="H28" s="969"/>
      <c r="I28" s="969"/>
      <c r="J28" s="969"/>
      <c r="K28" s="969"/>
      <c r="L28" s="969"/>
      <c r="M28" s="1149"/>
      <c r="N28" s="1151"/>
      <c r="O28" s="1194"/>
      <c r="P28" s="1149"/>
      <c r="Q28" s="1151"/>
      <c r="R28" s="1151"/>
      <c r="S28" s="1153"/>
      <c r="T28" s="1179"/>
    </row>
    <row r="29" spans="1:20" s="503" customFormat="1" ht="18.75" customHeight="1">
      <c r="A29" s="963"/>
      <c r="B29" s="1142"/>
      <c r="C29" s="1143"/>
      <c r="D29" s="1144"/>
      <c r="E29" s="1171"/>
      <c r="F29" s="1145"/>
      <c r="G29" s="1146"/>
      <c r="H29" s="1190"/>
      <c r="I29" s="969"/>
      <c r="J29" s="969"/>
      <c r="K29" s="969"/>
      <c r="L29" s="969"/>
      <c r="M29" s="1149"/>
      <c r="N29" s="1151"/>
      <c r="O29" s="1151"/>
      <c r="P29" s="1149"/>
      <c r="Q29" s="1151"/>
      <c r="R29" s="1151"/>
      <c r="S29" s="1153"/>
      <c r="T29" s="1179"/>
    </row>
    <row r="30" spans="1:20" s="518" customFormat="1" ht="18.75" customHeight="1">
      <c r="A30" s="1155"/>
      <c r="B30" s="1156"/>
      <c r="C30" s="1157"/>
      <c r="D30" s="1158"/>
      <c r="E30" s="1159"/>
      <c r="F30" s="1160"/>
      <c r="G30" s="1198"/>
      <c r="H30" s="1163"/>
      <c r="I30" s="1163"/>
      <c r="J30" s="1163"/>
      <c r="K30" s="1163"/>
      <c r="L30" s="1155"/>
      <c r="M30" s="1164"/>
      <c r="N30" s="1167"/>
      <c r="O30" s="1167"/>
      <c r="P30" s="1164"/>
      <c r="Q30" s="1167"/>
      <c r="R30" s="1167"/>
      <c r="S30" s="1153"/>
      <c r="T30" s="1203"/>
    </row>
    <row r="31" spans="1:20" s="518" customFormat="1" ht="18.75" customHeight="1">
      <c r="A31" s="1155"/>
      <c r="B31" s="1156"/>
      <c r="C31" s="1157"/>
      <c r="D31" s="1158"/>
      <c r="E31" s="1159"/>
      <c r="F31" s="1160"/>
      <c r="G31" s="1198"/>
      <c r="H31" s="1155"/>
      <c r="I31" s="1163"/>
      <c r="J31" s="1163"/>
      <c r="K31" s="1163"/>
      <c r="L31" s="1163"/>
      <c r="M31" s="1164"/>
      <c r="N31" s="1167"/>
      <c r="O31" s="1167"/>
      <c r="P31" s="1164"/>
      <c r="Q31" s="1167"/>
      <c r="R31" s="1167"/>
      <c r="S31" s="1168"/>
      <c r="T31" s="1204"/>
    </row>
    <row r="32" spans="1:20" s="503" customFormat="1" ht="18.75" customHeight="1">
      <c r="A32" s="963"/>
      <c r="B32" s="1142"/>
      <c r="C32" s="1143"/>
      <c r="D32" s="1144"/>
      <c r="E32" s="1171"/>
      <c r="F32" s="1145"/>
      <c r="G32" s="1146"/>
      <c r="H32" s="969"/>
      <c r="I32" s="969"/>
      <c r="J32" s="969"/>
      <c r="K32" s="969"/>
      <c r="L32" s="1190"/>
      <c r="M32" s="1149"/>
      <c r="N32" s="1151"/>
      <c r="O32" s="1151"/>
      <c r="P32" s="1149"/>
      <c r="Q32" s="1151"/>
      <c r="R32" s="1151"/>
      <c r="S32" s="1153"/>
      <c r="T32" s="1179"/>
    </row>
    <row r="33" spans="1:20" s="518" customFormat="1" ht="18.75" customHeight="1">
      <c r="A33" s="1155"/>
      <c r="B33" s="1156"/>
      <c r="C33" s="1157"/>
      <c r="D33" s="1158"/>
      <c r="E33" s="1159"/>
      <c r="F33" s="1160"/>
      <c r="G33" s="1198"/>
      <c r="H33" s="1155"/>
      <c r="I33" s="1163"/>
      <c r="J33" s="1163"/>
      <c r="K33" s="1163"/>
      <c r="L33" s="1163"/>
      <c r="M33" s="1164"/>
      <c r="N33" s="1167"/>
      <c r="O33" s="1167"/>
      <c r="P33" s="1164"/>
      <c r="Q33" s="1167"/>
      <c r="R33" s="1167"/>
      <c r="S33" s="1168"/>
      <c r="T33" s="1169"/>
    </row>
    <row r="34" spans="1:20" s="503" customFormat="1" ht="18.75" customHeight="1">
      <c r="A34" s="963"/>
      <c r="B34" s="1142"/>
      <c r="C34" s="1143"/>
      <c r="D34" s="1144"/>
      <c r="E34" s="1171"/>
      <c r="F34" s="1145"/>
      <c r="G34" s="1146"/>
      <c r="H34" s="969"/>
      <c r="I34" s="969"/>
      <c r="J34" s="969"/>
      <c r="K34" s="969"/>
      <c r="L34" s="1190"/>
      <c r="M34" s="1149"/>
      <c r="N34" s="1151"/>
      <c r="O34" s="1151"/>
      <c r="P34" s="1149"/>
      <c r="Q34" s="1151"/>
      <c r="R34" s="1151"/>
      <c r="S34" s="1153"/>
      <c r="T34" s="1179"/>
    </row>
    <row r="35" spans="1:20" s="503" customFormat="1" ht="18.75" customHeight="1">
      <c r="A35" s="963"/>
      <c r="B35" s="1142"/>
      <c r="C35" s="1143"/>
      <c r="D35" s="1144"/>
      <c r="E35" s="1171"/>
      <c r="F35" s="1145"/>
      <c r="G35" s="1146"/>
      <c r="H35" s="1190"/>
      <c r="I35" s="969"/>
      <c r="J35" s="969"/>
      <c r="K35" s="969"/>
      <c r="L35" s="969"/>
      <c r="M35" s="1149"/>
      <c r="N35" s="1151"/>
      <c r="O35" s="1151"/>
      <c r="P35" s="1149"/>
      <c r="Q35" s="1151"/>
      <c r="R35" s="1151"/>
      <c r="S35" s="1153"/>
      <c r="T35" s="1179"/>
    </row>
    <row r="36" spans="1:20" s="518" customFormat="1" ht="18.75" customHeight="1">
      <c r="A36" s="1155"/>
      <c r="B36" s="1156"/>
      <c r="C36" s="1157"/>
      <c r="D36" s="1158"/>
      <c r="E36" s="1159"/>
      <c r="F36" s="1160"/>
      <c r="G36" s="1198"/>
      <c r="H36" s="1163"/>
      <c r="I36" s="1163"/>
      <c r="J36" s="1155"/>
      <c r="K36" s="1163"/>
      <c r="L36" s="1163"/>
      <c r="M36" s="1164"/>
      <c r="N36" s="1167"/>
      <c r="O36" s="1167"/>
      <c r="P36" s="1164"/>
      <c r="Q36" s="1167"/>
      <c r="R36" s="1167"/>
      <c r="S36" s="1168"/>
      <c r="T36" s="1189"/>
    </row>
    <row r="37" spans="1:20" s="503" customFormat="1" ht="18.75" customHeight="1" thickBot="1">
      <c r="A37" s="963"/>
      <c r="B37" s="1142" t="s">
        <v>866</v>
      </c>
      <c r="C37" s="1143"/>
      <c r="D37" s="1144"/>
      <c r="E37" s="1171"/>
      <c r="F37" s="1145"/>
      <c r="G37" s="1146"/>
      <c r="H37" s="1190"/>
      <c r="I37" s="969"/>
      <c r="J37" s="969"/>
      <c r="K37" s="969"/>
      <c r="L37" s="969"/>
      <c r="M37" s="1149"/>
      <c r="N37" s="1151"/>
      <c r="O37" s="1151"/>
      <c r="P37" s="1149"/>
      <c r="Q37" s="1151"/>
      <c r="R37" s="1151"/>
      <c r="S37" s="1153"/>
      <c r="T37" s="1179"/>
    </row>
    <row r="38" spans="1:20" s="576" customFormat="1" ht="18.75" customHeight="1" thickBot="1">
      <c r="A38" s="1205" t="s">
        <v>156</v>
      </c>
      <c r="B38" s="1206"/>
      <c r="C38" s="1206"/>
      <c r="D38" s="1206"/>
      <c r="E38" s="1206"/>
      <c r="F38" s="1206"/>
      <c r="G38" s="1206"/>
      <c r="H38" s="1206"/>
      <c r="I38" s="1206"/>
      <c r="J38" s="1206"/>
      <c r="K38" s="1206"/>
      <c r="L38" s="1206"/>
      <c r="M38" s="1206"/>
      <c r="N38" s="1206"/>
      <c r="O38" s="1206"/>
      <c r="P38" s="1206"/>
      <c r="Q38" s="1206"/>
      <c r="R38" s="1206"/>
      <c r="S38" s="1207"/>
      <c r="T38" s="1208">
        <v>500000</v>
      </c>
    </row>
    <row r="39" spans="1:20" ht="15">
      <c r="A39" s="587"/>
      <c r="E39" s="452"/>
      <c r="G39" s="449"/>
      <c r="H39" s="449"/>
      <c r="I39" s="579"/>
      <c r="J39" s="579"/>
      <c r="K39" s="579"/>
      <c r="L39" s="579"/>
      <c r="M39" s="449"/>
      <c r="N39" s="580"/>
      <c r="T39" s="577"/>
    </row>
    <row r="40" spans="1:20" ht="14.25">
      <c r="A40" s="1209" t="s">
        <v>867</v>
      </c>
      <c r="N40" s="584"/>
      <c r="O40" s="580"/>
      <c r="T40" s="577"/>
    </row>
    <row r="41" ht="15">
      <c r="T41" s="577"/>
    </row>
    <row r="42" spans="1:20" s="1218" customFormat="1" ht="27.6" customHeight="1">
      <c r="A42" s="1210"/>
      <c r="B42" s="1211" t="s">
        <v>659</v>
      </c>
      <c r="C42" s="1212" t="s">
        <v>868</v>
      </c>
      <c r="D42" s="1212"/>
      <c r="E42" s="1212"/>
      <c r="F42" s="1210"/>
      <c r="G42" s="1210"/>
      <c r="H42" s="1210"/>
      <c r="I42" s="1210"/>
      <c r="J42" s="1213" t="s">
        <v>869</v>
      </c>
      <c r="K42" s="1213"/>
      <c r="L42" s="1213"/>
      <c r="M42" s="1214" t="s">
        <v>31</v>
      </c>
      <c r="N42" s="1214"/>
      <c r="O42" s="1214"/>
      <c r="P42" s="1214"/>
      <c r="Q42" s="1214"/>
      <c r="R42" s="1215"/>
      <c r="S42" s="1216"/>
      <c r="T42" s="1217"/>
    </row>
    <row r="43" spans="1:20" s="1218" customFormat="1" ht="15">
      <c r="A43" s="1219"/>
      <c r="B43" s="1217"/>
      <c r="C43" s="1220" t="s">
        <v>339</v>
      </c>
      <c r="D43" s="1221"/>
      <c r="E43" s="1222"/>
      <c r="F43" s="1210"/>
      <c r="G43" s="1210"/>
      <c r="H43" s="1210"/>
      <c r="I43" s="1210"/>
      <c r="J43" s="1210"/>
      <c r="K43" s="1210"/>
      <c r="L43" s="1223"/>
      <c r="M43" s="1224" t="s">
        <v>33</v>
      </c>
      <c r="N43" s="1224"/>
      <c r="O43" s="1224"/>
      <c r="P43" s="1224"/>
      <c r="Q43" s="1224"/>
      <c r="R43" s="1215"/>
      <c r="S43" s="1216"/>
      <c r="T43" s="1217"/>
    </row>
    <row r="44" spans="13:20" ht="15">
      <c r="M44" s="1225"/>
      <c r="N44" s="1225"/>
      <c r="O44" s="1225"/>
      <c r="P44" s="1225"/>
      <c r="Q44" s="1225"/>
      <c r="T44" s="577"/>
    </row>
    <row r="45" ht="15">
      <c r="T45" s="577"/>
    </row>
    <row r="46" ht="15">
      <c r="T46" s="577"/>
    </row>
    <row r="47" ht="15">
      <c r="T47" s="577"/>
    </row>
    <row r="48" ht="15">
      <c r="T48" s="577"/>
    </row>
    <row r="49" ht="15">
      <c r="T49" s="577"/>
    </row>
    <row r="50" ht="15">
      <c r="T50" s="577"/>
    </row>
    <row r="51" ht="15">
      <c r="T51" s="577"/>
    </row>
    <row r="52" ht="15">
      <c r="T52" s="577"/>
    </row>
    <row r="53" ht="15">
      <c r="T53" s="577"/>
    </row>
    <row r="54" ht="15">
      <c r="T54" s="577"/>
    </row>
    <row r="55" ht="15">
      <c r="T55" s="577"/>
    </row>
    <row r="56" ht="15">
      <c r="T56" s="577"/>
    </row>
    <row r="57" ht="15">
      <c r="T57" s="577"/>
    </row>
    <row r="58" ht="15">
      <c r="T58" s="577"/>
    </row>
    <row r="59" ht="15">
      <c r="T59" s="577"/>
    </row>
    <row r="60" ht="15">
      <c r="T60" s="577"/>
    </row>
    <row r="61" ht="15">
      <c r="T61" s="577"/>
    </row>
    <row r="62" ht="15">
      <c r="T62" s="577"/>
    </row>
    <row r="63" ht="15">
      <c r="T63" s="577"/>
    </row>
    <row r="64" ht="15">
      <c r="T64" s="577"/>
    </row>
    <row r="65" ht="15">
      <c r="T65" s="577"/>
    </row>
    <row r="66" ht="15">
      <c r="T66" s="577"/>
    </row>
    <row r="67" ht="15">
      <c r="T67" s="577"/>
    </row>
    <row r="68" ht="15">
      <c r="T68" s="577"/>
    </row>
    <row r="69" ht="15">
      <c r="T69" s="577"/>
    </row>
    <row r="70" ht="15">
      <c r="T70" s="577"/>
    </row>
    <row r="71" ht="15">
      <c r="T71" s="577"/>
    </row>
  </sheetData>
  <mergeCells count="15">
    <mergeCell ref="A38:S38"/>
    <mergeCell ref="J42:L42"/>
    <mergeCell ref="M42:Q42"/>
    <mergeCell ref="M43:Q43"/>
    <mergeCell ref="M44:Q44"/>
    <mergeCell ref="A1:T1"/>
    <mergeCell ref="D4:E4"/>
    <mergeCell ref="A6:A7"/>
    <mergeCell ref="B6:B7"/>
    <mergeCell ref="C6:C7"/>
    <mergeCell ref="D6:D7"/>
    <mergeCell ref="E6:E7"/>
    <mergeCell ref="F6:F7"/>
    <mergeCell ref="G6:S6"/>
    <mergeCell ref="T6:T7"/>
  </mergeCells>
  <printOptions horizontalCentered="1"/>
  <pageMargins left="0.46" right="0" top="0.5" bottom="0.5" header="0.3" footer="0.3"/>
  <pageSetup fitToHeight="0" fitToWidth="1" horizontalDpi="600" verticalDpi="600" orientation="landscape" paperSize="10000" scale="52" r:id="rId1"/>
  <headerFooter>
    <oddHeader>&amp;C&amp;"Verdana,Bold Italic"&amp;12&amp;UGOVERNMENT PROCUREMENT POLICY BOARD-TECHNICAL SUPPORT OFFICE
&amp;"Verdana,Italic"&amp;9Unit 2506, Raffles Corporate Center, F. Ortigas Jr. Road, Ortigas Center, Pasig City</oddHeader>
    <oddFooter>&amp;R
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view="pageBreakPreview" zoomScaleSheetLayoutView="100" workbookViewId="0" topLeftCell="A1">
      <selection activeCell="B16" sqref="B16"/>
    </sheetView>
  </sheetViews>
  <sheetFormatPr defaultColWidth="8.28125" defaultRowHeight="15"/>
  <cols>
    <col min="1" max="1" width="6.28125" style="490" customWidth="1"/>
    <col min="2" max="2" width="55.8515625" style="447" customWidth="1"/>
    <col min="3" max="3" width="51.28125" style="458" customWidth="1"/>
    <col min="4" max="4" width="12.140625" style="490" customWidth="1"/>
    <col min="5" max="5" width="12.140625" style="583" bestFit="1" customWidth="1"/>
    <col min="6" max="6" width="15.140625" style="578" customWidth="1"/>
    <col min="7" max="7" width="8.421875" style="447" customWidth="1"/>
    <col min="8" max="8" width="8.00390625" style="447" customWidth="1"/>
    <col min="9" max="9" width="8.28125" style="447" customWidth="1"/>
    <col min="10" max="12" width="8.57421875" style="447" customWidth="1"/>
    <col min="13" max="13" width="8.00390625" style="447" customWidth="1"/>
    <col min="14" max="14" width="7.421875" style="447" customWidth="1"/>
    <col min="15" max="15" width="8.57421875" style="447" customWidth="1"/>
    <col min="16" max="16" width="8.28125" style="447" customWidth="1"/>
    <col min="17" max="17" width="8.421875" style="447" customWidth="1"/>
    <col min="18" max="18" width="9.00390625" style="447" customWidth="1"/>
    <col min="19" max="19" width="9.00390625" style="581" customWidth="1"/>
    <col min="20" max="20" width="24.57421875" style="583" customWidth="1"/>
    <col min="21" max="16384" width="8.28125" style="447" customWidth="1"/>
  </cols>
  <sheetData>
    <row r="1" spans="1:20" ht="15" customHeight="1">
      <c r="A1" s="444" t="s">
        <v>130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6"/>
    </row>
    <row r="2" spans="1:20" ht="15">
      <c r="A2" s="1137"/>
      <c r="B2" s="449"/>
      <c r="C2" s="450"/>
      <c r="D2" s="451"/>
      <c r="E2" s="452"/>
      <c r="F2" s="453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54"/>
      <c r="T2" s="455"/>
    </row>
    <row r="3" spans="1:20" ht="15">
      <c r="A3" s="1138" t="s">
        <v>409</v>
      </c>
      <c r="B3" s="1229" t="s">
        <v>872</v>
      </c>
      <c r="D3" s="451"/>
      <c r="E3" s="452"/>
      <c r="F3" s="453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4"/>
      <c r="T3" s="455"/>
    </row>
    <row r="4" spans="1:20" ht="15">
      <c r="A4" s="1138" t="s">
        <v>133</v>
      </c>
      <c r="B4" s="449"/>
      <c r="C4" s="460" t="s">
        <v>134</v>
      </c>
      <c r="D4" s="461"/>
      <c r="E4" s="461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54"/>
      <c r="T4" s="455"/>
    </row>
    <row r="5" spans="1:20" ht="13.5" thickBot="1">
      <c r="A5" s="1139" t="s">
        <v>135</v>
      </c>
      <c r="B5" s="463"/>
      <c r="C5" s="464"/>
      <c r="D5" s="465"/>
      <c r="E5" s="466"/>
      <c r="F5" s="467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8"/>
      <c r="T5" s="469"/>
    </row>
    <row r="6" spans="1:20" ht="13.5" thickBot="1">
      <c r="A6" s="470" t="s">
        <v>136</v>
      </c>
      <c r="B6" s="470" t="s">
        <v>137</v>
      </c>
      <c r="C6" s="471" t="s">
        <v>257</v>
      </c>
      <c r="D6" s="472" t="s">
        <v>139</v>
      </c>
      <c r="E6" s="473" t="s">
        <v>140</v>
      </c>
      <c r="F6" s="474" t="s">
        <v>141</v>
      </c>
      <c r="G6" s="475" t="s">
        <v>142</v>
      </c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7"/>
      <c r="T6" s="478" t="s">
        <v>143</v>
      </c>
    </row>
    <row r="7" spans="1:20" s="490" customFormat="1" ht="13.5" thickBot="1">
      <c r="A7" s="479"/>
      <c r="B7" s="479"/>
      <c r="C7" s="480"/>
      <c r="D7" s="481"/>
      <c r="E7" s="482"/>
      <c r="F7" s="483"/>
      <c r="G7" s="484" t="s">
        <v>144</v>
      </c>
      <c r="H7" s="485" t="s">
        <v>145</v>
      </c>
      <c r="I7" s="485" t="s">
        <v>146</v>
      </c>
      <c r="J7" s="485" t="s">
        <v>147</v>
      </c>
      <c r="K7" s="485" t="s">
        <v>148</v>
      </c>
      <c r="L7" s="485" t="s">
        <v>149</v>
      </c>
      <c r="M7" s="486" t="s">
        <v>150</v>
      </c>
      <c r="N7" s="487" t="s">
        <v>151</v>
      </c>
      <c r="O7" s="487" t="s">
        <v>152</v>
      </c>
      <c r="P7" s="488" t="s">
        <v>153</v>
      </c>
      <c r="Q7" s="488" t="s">
        <v>154</v>
      </c>
      <c r="R7" s="488" t="s">
        <v>155</v>
      </c>
      <c r="S7" s="488" t="s">
        <v>156</v>
      </c>
      <c r="T7" s="489"/>
    </row>
    <row r="8" spans="1:20" s="503" customFormat="1" ht="18.75" customHeight="1">
      <c r="A8" s="963">
        <v>1</v>
      </c>
      <c r="B8" s="1142" t="s">
        <v>873</v>
      </c>
      <c r="C8" s="1143" t="s">
        <v>874</v>
      </c>
      <c r="D8" s="1144" t="s">
        <v>357</v>
      </c>
      <c r="E8" s="1171">
        <v>86.06</v>
      </c>
      <c r="F8" s="1145" t="s">
        <v>842</v>
      </c>
      <c r="G8" s="1146"/>
      <c r="H8" s="1190">
        <v>2</v>
      </c>
      <c r="I8" s="969"/>
      <c r="J8" s="969"/>
      <c r="K8" s="1190">
        <v>2</v>
      </c>
      <c r="L8" s="1190"/>
      <c r="M8" s="1149"/>
      <c r="N8" s="1151"/>
      <c r="O8" s="1151"/>
      <c r="P8" s="1149"/>
      <c r="Q8" s="1151"/>
      <c r="R8" s="1151"/>
      <c r="S8" s="1153">
        <v>4</v>
      </c>
      <c r="T8" s="1179">
        <v>344.24</v>
      </c>
    </row>
    <row r="9" spans="1:20" s="518" customFormat="1" ht="18.75" customHeight="1">
      <c r="A9" s="1155">
        <v>2</v>
      </c>
      <c r="B9" s="1156" t="s">
        <v>875</v>
      </c>
      <c r="C9" s="1157" t="s">
        <v>876</v>
      </c>
      <c r="D9" s="1158" t="s">
        <v>160</v>
      </c>
      <c r="E9" s="1159">
        <v>43.79</v>
      </c>
      <c r="F9" s="1160" t="s">
        <v>842</v>
      </c>
      <c r="G9" s="1198"/>
      <c r="H9" s="1155">
        <v>8</v>
      </c>
      <c r="I9" s="1163"/>
      <c r="J9" s="1163"/>
      <c r="K9" s="1163"/>
      <c r="L9" s="1155"/>
      <c r="M9" s="1164"/>
      <c r="N9" s="1167"/>
      <c r="O9" s="1166"/>
      <c r="P9" s="1164"/>
      <c r="Q9" s="1167"/>
      <c r="R9" s="1167"/>
      <c r="S9" s="1168">
        <v>6</v>
      </c>
      <c r="T9" s="1169">
        <v>350.32</v>
      </c>
    </row>
    <row r="10" spans="1:20" s="503" customFormat="1" ht="18.75" customHeight="1">
      <c r="A10" s="963">
        <v>3</v>
      </c>
      <c r="B10" s="1142" t="s">
        <v>877</v>
      </c>
      <c r="C10" s="1143"/>
      <c r="D10" s="1144" t="s">
        <v>501</v>
      </c>
      <c r="E10" s="1171">
        <v>14.02</v>
      </c>
      <c r="F10" s="1145" t="s">
        <v>842</v>
      </c>
      <c r="G10" s="1146"/>
      <c r="H10" s="1192"/>
      <c r="I10" s="969"/>
      <c r="J10" s="969"/>
      <c r="K10" s="1190">
        <v>4</v>
      </c>
      <c r="L10" s="1230"/>
      <c r="M10" s="1149"/>
      <c r="N10" s="1151"/>
      <c r="O10" s="1231"/>
      <c r="P10" s="1149"/>
      <c r="Q10" s="1151"/>
      <c r="R10" s="1151"/>
      <c r="S10" s="1153">
        <v>4</v>
      </c>
      <c r="T10" s="1179">
        <v>56.08</v>
      </c>
    </row>
    <row r="11" spans="1:20" s="503" customFormat="1" ht="18.75" customHeight="1">
      <c r="A11" s="963">
        <v>4</v>
      </c>
      <c r="B11" s="1142" t="s">
        <v>878</v>
      </c>
      <c r="C11" s="1143"/>
      <c r="D11" s="1144" t="s">
        <v>193</v>
      </c>
      <c r="E11" s="1171">
        <v>85.67</v>
      </c>
      <c r="F11" s="1145" t="s">
        <v>842</v>
      </c>
      <c r="G11" s="1146"/>
      <c r="H11" s="1180"/>
      <c r="I11" s="969"/>
      <c r="J11" s="969"/>
      <c r="K11" s="1190">
        <v>3</v>
      </c>
      <c r="L11" s="1180"/>
      <c r="M11" s="1149"/>
      <c r="N11" s="1151"/>
      <c r="O11" s="1194"/>
      <c r="P11" s="1149"/>
      <c r="Q11" s="1151"/>
      <c r="R11" s="1151"/>
      <c r="S11" s="1153">
        <v>3</v>
      </c>
      <c r="T11" s="1179">
        <v>257.01</v>
      </c>
    </row>
    <row r="12" spans="1:20" s="518" customFormat="1" ht="18.75" customHeight="1">
      <c r="A12" s="1155">
        <v>5</v>
      </c>
      <c r="B12" s="1156" t="s">
        <v>879</v>
      </c>
      <c r="C12" s="1157" t="s">
        <v>880</v>
      </c>
      <c r="D12" s="1158" t="s">
        <v>881</v>
      </c>
      <c r="E12" s="1159">
        <v>62.1</v>
      </c>
      <c r="F12" s="1160" t="s">
        <v>842</v>
      </c>
      <c r="G12" s="1198"/>
      <c r="H12" s="1155">
        <v>2</v>
      </c>
      <c r="I12" s="1163"/>
      <c r="J12" s="1163"/>
      <c r="K12" s="1163"/>
      <c r="L12" s="1155"/>
      <c r="M12" s="1164"/>
      <c r="N12" s="1167"/>
      <c r="O12" s="1232"/>
      <c r="P12" s="1164"/>
      <c r="Q12" s="1167"/>
      <c r="R12" s="1167"/>
      <c r="S12" s="1168">
        <v>2</v>
      </c>
      <c r="T12" s="1204">
        <v>124.2</v>
      </c>
    </row>
    <row r="13" spans="1:20" s="503" customFormat="1" ht="18.75" customHeight="1">
      <c r="A13" s="963">
        <v>6</v>
      </c>
      <c r="B13" s="1142" t="s">
        <v>882</v>
      </c>
      <c r="C13" s="1143"/>
      <c r="D13" s="1144" t="s">
        <v>844</v>
      </c>
      <c r="E13" s="1171">
        <v>111.3</v>
      </c>
      <c r="F13" s="1145" t="s">
        <v>842</v>
      </c>
      <c r="G13" s="1146"/>
      <c r="H13" s="1190">
        <v>2</v>
      </c>
      <c r="I13" s="969"/>
      <c r="J13" s="969"/>
      <c r="K13" s="969"/>
      <c r="L13" s="1190"/>
      <c r="M13" s="1149"/>
      <c r="N13" s="1151"/>
      <c r="O13" s="1191"/>
      <c r="P13" s="1149"/>
      <c r="Q13" s="1151"/>
      <c r="R13" s="1151"/>
      <c r="S13" s="1153">
        <v>2</v>
      </c>
      <c r="T13" s="1179">
        <v>222.6</v>
      </c>
    </row>
    <row r="14" spans="1:20" s="503" customFormat="1" ht="18.75" customHeight="1">
      <c r="A14" s="963">
        <v>7</v>
      </c>
      <c r="B14" s="1142" t="s">
        <v>883</v>
      </c>
      <c r="C14" s="1143"/>
      <c r="D14" s="1144" t="s">
        <v>193</v>
      </c>
      <c r="E14" s="1171">
        <v>14.04</v>
      </c>
      <c r="F14" s="1145" t="s">
        <v>842</v>
      </c>
      <c r="G14" s="1146"/>
      <c r="H14" s="1192"/>
      <c r="I14" s="969"/>
      <c r="J14" s="969"/>
      <c r="K14" s="1190">
        <v>3</v>
      </c>
      <c r="L14" s="1190"/>
      <c r="M14" s="1149"/>
      <c r="N14" s="1151"/>
      <c r="O14" s="1194"/>
      <c r="P14" s="1149"/>
      <c r="Q14" s="1151"/>
      <c r="R14" s="1151"/>
      <c r="S14" s="1153">
        <v>3</v>
      </c>
      <c r="T14" s="1179">
        <v>42.12</v>
      </c>
    </row>
    <row r="15" spans="1:20" s="518" customFormat="1" ht="18.75" customHeight="1">
      <c r="A15" s="1195">
        <v>8</v>
      </c>
      <c r="B15" s="1233" t="s">
        <v>884</v>
      </c>
      <c r="C15" s="1157"/>
      <c r="D15" s="1196" t="s">
        <v>262</v>
      </c>
      <c r="E15" s="1197">
        <v>170.56</v>
      </c>
      <c r="F15" s="1160" t="s">
        <v>842</v>
      </c>
      <c r="G15" s="1198"/>
      <c r="H15" s="1155">
        <v>12</v>
      </c>
      <c r="I15" s="1163"/>
      <c r="J15" s="1163"/>
      <c r="K15" s="1199"/>
      <c r="L15" s="1155"/>
      <c r="M15" s="1228">
        <v>12</v>
      </c>
      <c r="N15" s="1167"/>
      <c r="O15" s="1166"/>
      <c r="P15" s="1164"/>
      <c r="Q15" s="1167"/>
      <c r="R15" s="1167"/>
      <c r="S15" s="1200">
        <v>24</v>
      </c>
      <c r="T15" s="1169">
        <v>4093.44</v>
      </c>
    </row>
    <row r="16" spans="1:20" s="503" customFormat="1" ht="18.75" customHeight="1">
      <c r="A16" s="963">
        <v>9</v>
      </c>
      <c r="B16" s="1234" t="s">
        <v>885</v>
      </c>
      <c r="C16" s="1143"/>
      <c r="D16" s="1144" t="s">
        <v>262</v>
      </c>
      <c r="E16" s="1171">
        <v>181.42</v>
      </c>
      <c r="F16" s="1145" t="s">
        <v>842</v>
      </c>
      <c r="G16" s="1146"/>
      <c r="H16" s="1192">
        <v>12</v>
      </c>
      <c r="I16" s="969"/>
      <c r="J16" s="969"/>
      <c r="K16" s="969"/>
      <c r="L16" s="1192"/>
      <c r="M16" s="1235" t="s">
        <v>187</v>
      </c>
      <c r="N16" s="1151"/>
      <c r="O16" s="1194"/>
      <c r="P16" s="1149"/>
      <c r="Q16" s="1151"/>
      <c r="R16" s="1151"/>
      <c r="S16" s="1153">
        <v>24</v>
      </c>
      <c r="T16" s="1179">
        <v>4354.08</v>
      </c>
    </row>
    <row r="17" spans="1:20" s="503" customFormat="1" ht="18.75" customHeight="1">
      <c r="A17" s="963">
        <v>10</v>
      </c>
      <c r="B17" s="1142" t="s">
        <v>886</v>
      </c>
      <c r="C17" s="1143" t="s">
        <v>887</v>
      </c>
      <c r="D17" s="1144" t="s">
        <v>501</v>
      </c>
      <c r="E17" s="1171">
        <v>650</v>
      </c>
      <c r="F17" s="1145" t="s">
        <v>842</v>
      </c>
      <c r="G17" s="1146"/>
      <c r="H17" s="1180"/>
      <c r="I17" s="969"/>
      <c r="J17" s="969"/>
      <c r="K17" s="969"/>
      <c r="L17" s="1190"/>
      <c r="M17" s="1236">
        <v>16</v>
      </c>
      <c r="N17" s="1151"/>
      <c r="O17" s="1194"/>
      <c r="P17" s="1149"/>
      <c r="Q17" s="1151"/>
      <c r="R17" s="1151"/>
      <c r="S17" s="1153">
        <v>16</v>
      </c>
      <c r="T17" s="1179">
        <v>10400</v>
      </c>
    </row>
    <row r="18" spans="1:20" s="518" customFormat="1" ht="18.75" customHeight="1">
      <c r="A18" s="1155">
        <v>11</v>
      </c>
      <c r="B18" s="1156" t="s">
        <v>888</v>
      </c>
      <c r="C18" s="1157"/>
      <c r="D18" s="1158" t="s">
        <v>196</v>
      </c>
      <c r="E18" s="1159">
        <v>87.4</v>
      </c>
      <c r="F18" s="1160" t="s">
        <v>842</v>
      </c>
      <c r="G18" s="1198"/>
      <c r="H18" s="1201">
        <v>4</v>
      </c>
      <c r="I18" s="1163"/>
      <c r="J18" s="1163"/>
      <c r="K18" s="1163"/>
      <c r="L18" s="1201"/>
      <c r="M18" s="1164"/>
      <c r="N18" s="1167"/>
      <c r="O18" s="1166"/>
      <c r="P18" s="1164"/>
      <c r="Q18" s="1167"/>
      <c r="R18" s="1167"/>
      <c r="S18" s="1168">
        <v>4</v>
      </c>
      <c r="T18" s="1203">
        <v>349.6</v>
      </c>
    </row>
    <row r="19" spans="1:20" s="503" customFormat="1" ht="18.75" customHeight="1">
      <c r="A19" s="963">
        <v>12</v>
      </c>
      <c r="B19" s="1142" t="s">
        <v>889</v>
      </c>
      <c r="C19" s="1143"/>
      <c r="D19" s="1144" t="s">
        <v>890</v>
      </c>
      <c r="E19" s="1171">
        <v>307</v>
      </c>
      <c r="F19" s="1145" t="s">
        <v>842</v>
      </c>
      <c r="G19" s="1146"/>
      <c r="H19" s="1190">
        <v>6</v>
      </c>
      <c r="I19" s="969"/>
      <c r="J19" s="969"/>
      <c r="K19" s="1190">
        <v>6</v>
      </c>
      <c r="L19" s="1192"/>
      <c r="M19" s="1149"/>
      <c r="N19" s="1151"/>
      <c r="O19" s="1194"/>
      <c r="P19" s="1149"/>
      <c r="Q19" s="1151"/>
      <c r="R19" s="1151"/>
      <c r="S19" s="1153">
        <v>12</v>
      </c>
      <c r="T19" s="1179">
        <v>3684</v>
      </c>
    </row>
    <row r="20" spans="1:20" s="503" customFormat="1" ht="18.75" customHeight="1">
      <c r="A20" s="963">
        <v>13</v>
      </c>
      <c r="B20" s="1142" t="s">
        <v>891</v>
      </c>
      <c r="C20" s="1143"/>
      <c r="D20" s="1144" t="s">
        <v>892</v>
      </c>
      <c r="E20" s="1171">
        <v>307</v>
      </c>
      <c r="F20" s="1145" t="s">
        <v>842</v>
      </c>
      <c r="G20" s="1146"/>
      <c r="H20" s="1190"/>
      <c r="I20" s="969"/>
      <c r="J20" s="969"/>
      <c r="K20" s="1190">
        <v>3</v>
      </c>
      <c r="L20" s="1192"/>
      <c r="M20" s="1149"/>
      <c r="N20" s="1151"/>
      <c r="O20" s="1194"/>
      <c r="P20" s="1149"/>
      <c r="Q20" s="1151"/>
      <c r="R20" s="1151"/>
      <c r="S20" s="1153">
        <v>3</v>
      </c>
      <c r="T20" s="1179">
        <f>E20*S20</f>
        <v>921</v>
      </c>
    </row>
    <row r="21" spans="1:20" s="518" customFormat="1" ht="18.75" customHeight="1">
      <c r="A21" s="1155">
        <v>14</v>
      </c>
      <c r="B21" s="1156" t="s">
        <v>893</v>
      </c>
      <c r="C21" s="1157"/>
      <c r="D21" s="1158" t="s">
        <v>892</v>
      </c>
      <c r="E21" s="1159">
        <v>307</v>
      </c>
      <c r="F21" s="1160" t="s">
        <v>842</v>
      </c>
      <c r="G21" s="1198"/>
      <c r="H21" s="1201"/>
      <c r="I21" s="1163"/>
      <c r="J21" s="1163"/>
      <c r="K21" s="1155">
        <v>3</v>
      </c>
      <c r="L21" s="1155"/>
      <c r="M21" s="1164"/>
      <c r="N21" s="1167"/>
      <c r="O21" s="1166"/>
      <c r="P21" s="1164"/>
      <c r="Q21" s="1167"/>
      <c r="R21" s="1167"/>
      <c r="S21" s="1153">
        <v>3</v>
      </c>
      <c r="T21" s="1169">
        <v>921</v>
      </c>
    </row>
    <row r="22" spans="1:20" s="503" customFormat="1" ht="18.75" customHeight="1">
      <c r="A22" s="963">
        <v>15</v>
      </c>
      <c r="B22" s="1142" t="s">
        <v>894</v>
      </c>
      <c r="C22" s="1143"/>
      <c r="D22" s="1144" t="s">
        <v>892</v>
      </c>
      <c r="E22" s="1171">
        <v>307</v>
      </c>
      <c r="F22" s="1145" t="s">
        <v>842</v>
      </c>
      <c r="G22" s="1146"/>
      <c r="H22" s="1190"/>
      <c r="I22" s="969"/>
      <c r="J22" s="1192"/>
      <c r="K22" s="1190">
        <v>3</v>
      </c>
      <c r="L22" s="1190"/>
      <c r="M22" s="1149"/>
      <c r="N22" s="1151"/>
      <c r="O22" s="1194"/>
      <c r="P22" s="1149"/>
      <c r="Q22" s="1151"/>
      <c r="R22" s="1151"/>
      <c r="S22" s="1153">
        <v>3</v>
      </c>
      <c r="T22" s="1179">
        <v>921</v>
      </c>
    </row>
    <row r="23" spans="1:20" s="503" customFormat="1" ht="18.75" customHeight="1">
      <c r="A23" s="963">
        <v>16</v>
      </c>
      <c r="B23" s="1142" t="s">
        <v>895</v>
      </c>
      <c r="C23" s="1143"/>
      <c r="D23" s="1144" t="s">
        <v>501</v>
      </c>
      <c r="E23" s="1171">
        <v>6</v>
      </c>
      <c r="F23" s="1145" t="s">
        <v>842</v>
      </c>
      <c r="G23" s="1146"/>
      <c r="H23" s="1192">
        <v>50</v>
      </c>
      <c r="I23" s="969"/>
      <c r="J23" s="969"/>
      <c r="K23" s="969"/>
      <c r="L23" s="1192"/>
      <c r="M23" s="1149"/>
      <c r="N23" s="1151"/>
      <c r="O23" s="1194"/>
      <c r="P23" s="1149"/>
      <c r="Q23" s="1151"/>
      <c r="R23" s="1151"/>
      <c r="S23" s="1153">
        <v>50</v>
      </c>
      <c r="T23" s="1179">
        <v>300</v>
      </c>
    </row>
    <row r="24" spans="1:20" s="518" customFormat="1" ht="18.75" customHeight="1">
      <c r="A24" s="1155">
        <v>17</v>
      </c>
      <c r="B24" s="1156" t="s">
        <v>896</v>
      </c>
      <c r="C24" s="1157"/>
      <c r="D24" s="1158" t="s">
        <v>501</v>
      </c>
      <c r="E24" s="1159">
        <v>400</v>
      </c>
      <c r="F24" s="1160" t="s">
        <v>842</v>
      </c>
      <c r="G24" s="1198"/>
      <c r="H24" s="1163"/>
      <c r="I24" s="1163"/>
      <c r="J24" s="1163"/>
      <c r="K24" s="1155">
        <v>3</v>
      </c>
      <c r="L24" s="1163"/>
      <c r="M24" s="1164"/>
      <c r="N24" s="1167"/>
      <c r="O24" s="1202"/>
      <c r="P24" s="1164"/>
      <c r="Q24" s="1167"/>
      <c r="R24" s="1167"/>
      <c r="S24" s="1153">
        <v>3</v>
      </c>
      <c r="T24" s="1189">
        <v>1200</v>
      </c>
    </row>
    <row r="25" spans="1:20" s="503" customFormat="1" ht="18.75" customHeight="1">
      <c r="A25" s="963">
        <v>18</v>
      </c>
      <c r="B25" s="1142" t="s">
        <v>897</v>
      </c>
      <c r="C25" s="1143"/>
      <c r="D25" s="1144" t="s">
        <v>501</v>
      </c>
      <c r="E25" s="1171">
        <v>600</v>
      </c>
      <c r="F25" s="1145" t="s">
        <v>842</v>
      </c>
      <c r="G25" s="1146"/>
      <c r="H25" s="969"/>
      <c r="I25" s="969"/>
      <c r="J25" s="1190">
        <v>20</v>
      </c>
      <c r="K25" s="969"/>
      <c r="L25" s="969"/>
      <c r="M25" s="1149"/>
      <c r="N25" s="1151"/>
      <c r="O25" s="1191"/>
      <c r="P25" s="1149"/>
      <c r="Q25" s="1151"/>
      <c r="R25" s="1151"/>
      <c r="S25" s="1153">
        <v>20</v>
      </c>
      <c r="T25" s="1179">
        <v>12000</v>
      </c>
    </row>
    <row r="26" spans="1:20" s="503" customFormat="1" ht="18.75" customHeight="1">
      <c r="A26" s="963">
        <v>19</v>
      </c>
      <c r="B26" s="1142" t="s">
        <v>898</v>
      </c>
      <c r="C26" s="1143"/>
      <c r="D26" s="1144" t="s">
        <v>501</v>
      </c>
      <c r="E26" s="1171">
        <v>7</v>
      </c>
      <c r="F26" s="1145" t="s">
        <v>842</v>
      </c>
      <c r="G26" s="1146"/>
      <c r="H26" s="1192">
        <v>24</v>
      </c>
      <c r="I26" s="969"/>
      <c r="J26" s="969"/>
      <c r="K26" s="969"/>
      <c r="L26" s="1190"/>
      <c r="M26" s="1149"/>
      <c r="N26" s="1151"/>
      <c r="O26" s="1151"/>
      <c r="P26" s="1149"/>
      <c r="Q26" s="1151"/>
      <c r="R26" s="1151"/>
      <c r="S26" s="1153">
        <v>24</v>
      </c>
      <c r="T26" s="1179">
        <v>168</v>
      </c>
    </row>
    <row r="27" spans="1:20" s="518" customFormat="1" ht="18.75" customHeight="1">
      <c r="A27" s="1155">
        <v>20</v>
      </c>
      <c r="B27" s="1156" t="s">
        <v>899</v>
      </c>
      <c r="C27" s="1157"/>
      <c r="D27" s="1158" t="s">
        <v>900</v>
      </c>
      <c r="E27" s="1159">
        <v>37.5</v>
      </c>
      <c r="F27" s="1160" t="s">
        <v>842</v>
      </c>
      <c r="G27" s="1198"/>
      <c r="H27" s="1155">
        <v>24</v>
      </c>
      <c r="I27" s="1163"/>
      <c r="J27" s="1163"/>
      <c r="K27" s="1163"/>
      <c r="L27" s="1155"/>
      <c r="M27" s="1164"/>
      <c r="N27" s="1167"/>
      <c r="O27" s="1167"/>
      <c r="P27" s="1164"/>
      <c r="Q27" s="1167"/>
      <c r="R27" s="1167"/>
      <c r="S27" s="1153">
        <v>24</v>
      </c>
      <c r="T27" s="1169">
        <v>900</v>
      </c>
    </row>
    <row r="28" spans="1:20" s="503" customFormat="1" ht="18.75" customHeight="1">
      <c r="A28" s="963">
        <v>21</v>
      </c>
      <c r="B28" s="1142" t="s">
        <v>901</v>
      </c>
      <c r="C28" s="1143"/>
      <c r="D28" s="1144" t="s">
        <v>193</v>
      </c>
      <c r="E28" s="1171">
        <v>8567</v>
      </c>
      <c r="F28" s="1145" t="s">
        <v>842</v>
      </c>
      <c r="G28" s="1146"/>
      <c r="H28" s="969"/>
      <c r="I28" s="969"/>
      <c r="J28" s="969"/>
      <c r="K28" s="969"/>
      <c r="L28" s="969"/>
      <c r="M28" s="1236">
        <v>2</v>
      </c>
      <c r="N28" s="1151"/>
      <c r="O28" s="1194"/>
      <c r="P28" s="1149"/>
      <c r="Q28" s="1151"/>
      <c r="R28" s="1151"/>
      <c r="S28" s="1153">
        <v>2</v>
      </c>
      <c r="T28" s="1179">
        <v>171.34</v>
      </c>
    </row>
    <row r="29" spans="1:20" s="503" customFormat="1" ht="18.75" customHeight="1">
      <c r="A29" s="963">
        <v>22</v>
      </c>
      <c r="B29" s="1142" t="s">
        <v>902</v>
      </c>
      <c r="C29" s="1143"/>
      <c r="D29" s="1144" t="s">
        <v>196</v>
      </c>
      <c r="E29" s="1171">
        <v>321.36</v>
      </c>
      <c r="F29" s="1145" t="s">
        <v>842</v>
      </c>
      <c r="G29" s="1146"/>
      <c r="H29" s="1190"/>
      <c r="I29" s="969"/>
      <c r="J29" s="969"/>
      <c r="K29" s="1190">
        <v>1</v>
      </c>
      <c r="L29" s="969"/>
      <c r="M29" s="1149"/>
      <c r="N29" s="1151"/>
      <c r="O29" s="1151"/>
      <c r="P29" s="1149"/>
      <c r="Q29" s="1151"/>
      <c r="R29" s="1151"/>
      <c r="S29" s="1153">
        <v>1</v>
      </c>
      <c r="T29" s="1179">
        <v>321.36</v>
      </c>
    </row>
    <row r="30" spans="1:20" s="518" customFormat="1" ht="18.75" customHeight="1">
      <c r="A30" s="1155">
        <v>23</v>
      </c>
      <c r="B30" s="1156" t="s">
        <v>903</v>
      </c>
      <c r="C30" s="1157"/>
      <c r="D30" s="1158" t="s">
        <v>404</v>
      </c>
      <c r="E30" s="1159">
        <v>44.41</v>
      </c>
      <c r="F30" s="1160" t="s">
        <v>842</v>
      </c>
      <c r="G30" s="1198"/>
      <c r="H30" s="1163"/>
      <c r="I30" s="1163"/>
      <c r="J30" s="1163"/>
      <c r="K30" s="1155">
        <v>2</v>
      </c>
      <c r="L30" s="1155"/>
      <c r="M30" s="1164"/>
      <c r="N30" s="1167"/>
      <c r="O30" s="1167"/>
      <c r="P30" s="1164"/>
      <c r="Q30" s="1167"/>
      <c r="R30" s="1167"/>
      <c r="S30" s="1153">
        <v>2</v>
      </c>
      <c r="T30" s="1203">
        <v>88.82</v>
      </c>
    </row>
    <row r="31" spans="1:20" s="503" customFormat="1" ht="18.75" customHeight="1">
      <c r="A31" s="963">
        <v>24</v>
      </c>
      <c r="B31" s="1142" t="s">
        <v>904</v>
      </c>
      <c r="C31" s="1143"/>
      <c r="D31" s="1144" t="s">
        <v>846</v>
      </c>
      <c r="E31" s="1171">
        <v>131.96</v>
      </c>
      <c r="F31" s="1145" t="s">
        <v>842</v>
      </c>
      <c r="G31" s="1146"/>
      <c r="H31" s="1190">
        <v>1</v>
      </c>
      <c r="I31" s="969"/>
      <c r="J31" s="969"/>
      <c r="K31" s="969"/>
      <c r="L31" s="969"/>
      <c r="M31" s="1149"/>
      <c r="N31" s="1151"/>
      <c r="O31" s="1194"/>
      <c r="P31" s="1149"/>
      <c r="Q31" s="1151"/>
      <c r="R31" s="1151"/>
      <c r="S31" s="1153">
        <v>1</v>
      </c>
      <c r="T31" s="1179">
        <v>131.96</v>
      </c>
    </row>
    <row r="32" spans="1:20" s="503" customFormat="1" ht="18.75" customHeight="1">
      <c r="A32" s="963">
        <v>25</v>
      </c>
      <c r="B32" s="1142" t="s">
        <v>905</v>
      </c>
      <c r="C32" s="1143"/>
      <c r="D32" s="1144" t="s">
        <v>501</v>
      </c>
      <c r="E32" s="1171">
        <v>70.72</v>
      </c>
      <c r="F32" s="1145" t="s">
        <v>842</v>
      </c>
      <c r="G32" s="1146"/>
      <c r="H32" s="1190"/>
      <c r="I32" s="969"/>
      <c r="J32" s="969"/>
      <c r="K32" s="1190">
        <v>2</v>
      </c>
      <c r="L32" s="969"/>
      <c r="M32" s="1149"/>
      <c r="N32" s="1151"/>
      <c r="O32" s="1151"/>
      <c r="P32" s="1149"/>
      <c r="Q32" s="1151"/>
      <c r="R32" s="1151"/>
      <c r="S32" s="1153">
        <v>2</v>
      </c>
      <c r="T32" s="1179">
        <v>141.44</v>
      </c>
    </row>
    <row r="33" spans="1:20" s="518" customFormat="1" ht="18.75" customHeight="1">
      <c r="A33" s="1155">
        <v>26</v>
      </c>
      <c r="B33" s="1156" t="s">
        <v>906</v>
      </c>
      <c r="C33" s="1157"/>
      <c r="D33" s="1158" t="s">
        <v>501</v>
      </c>
      <c r="E33" s="1159">
        <v>101.92</v>
      </c>
      <c r="F33" s="1160" t="s">
        <v>842</v>
      </c>
      <c r="G33" s="1198"/>
      <c r="H33" s="1163"/>
      <c r="I33" s="1163"/>
      <c r="J33" s="1163"/>
      <c r="K33" s="1155">
        <v>2</v>
      </c>
      <c r="L33" s="1155"/>
      <c r="M33" s="1164"/>
      <c r="N33" s="1167"/>
      <c r="O33" s="1167"/>
      <c r="P33" s="1164"/>
      <c r="Q33" s="1167"/>
      <c r="R33" s="1167"/>
      <c r="S33" s="1153">
        <v>2</v>
      </c>
      <c r="T33" s="1169">
        <v>203.84</v>
      </c>
    </row>
    <row r="34" spans="1:20" s="503" customFormat="1" ht="18.75" customHeight="1">
      <c r="A34" s="963">
        <v>27</v>
      </c>
      <c r="B34" s="1142" t="s">
        <v>907</v>
      </c>
      <c r="C34" s="1143"/>
      <c r="D34" s="1144" t="s">
        <v>193</v>
      </c>
      <c r="E34" s="1171">
        <v>22.55</v>
      </c>
      <c r="F34" s="1145" t="s">
        <v>842</v>
      </c>
      <c r="G34" s="1146"/>
      <c r="H34" s="969"/>
      <c r="I34" s="969"/>
      <c r="J34" s="969"/>
      <c r="K34" s="1190">
        <v>2</v>
      </c>
      <c r="L34" s="1190"/>
      <c r="M34" s="1149"/>
      <c r="N34" s="1151"/>
      <c r="O34" s="1151"/>
      <c r="P34" s="1149"/>
      <c r="Q34" s="1151"/>
      <c r="R34" s="1151"/>
      <c r="S34" s="1153">
        <v>2</v>
      </c>
      <c r="T34" s="1179">
        <v>45.1</v>
      </c>
    </row>
    <row r="35" spans="1:20" s="503" customFormat="1" ht="18.75" customHeight="1">
      <c r="A35" s="963">
        <v>28</v>
      </c>
      <c r="B35" s="1142" t="s">
        <v>908</v>
      </c>
      <c r="C35" s="1143"/>
      <c r="D35" s="1144" t="s">
        <v>172</v>
      </c>
      <c r="E35" s="1171">
        <v>106.6</v>
      </c>
      <c r="F35" s="1145" t="s">
        <v>842</v>
      </c>
      <c r="G35" s="1146"/>
      <c r="H35" s="1190"/>
      <c r="I35" s="969"/>
      <c r="J35" s="969"/>
      <c r="K35" s="969"/>
      <c r="L35" s="1190"/>
      <c r="M35" s="1236">
        <v>2</v>
      </c>
      <c r="N35" s="1151"/>
      <c r="O35" s="1151"/>
      <c r="P35" s="1149"/>
      <c r="Q35" s="1151"/>
      <c r="R35" s="1151"/>
      <c r="S35" s="1153">
        <v>2</v>
      </c>
      <c r="T35" s="1179">
        <v>213.2</v>
      </c>
    </row>
    <row r="36" spans="1:20" s="518" customFormat="1" ht="18.75" customHeight="1">
      <c r="A36" s="1155">
        <v>29</v>
      </c>
      <c r="B36" s="1156" t="s">
        <v>909</v>
      </c>
      <c r="C36" s="1157"/>
      <c r="D36" s="1158" t="s">
        <v>172</v>
      </c>
      <c r="E36" s="1159">
        <v>10.09</v>
      </c>
      <c r="F36" s="1160" t="s">
        <v>842</v>
      </c>
      <c r="G36" s="1198"/>
      <c r="H36" s="1163"/>
      <c r="I36" s="1163"/>
      <c r="J36" s="1163"/>
      <c r="K36" s="1163"/>
      <c r="L36" s="1155"/>
      <c r="M36" s="1228">
        <v>2</v>
      </c>
      <c r="N36" s="1167"/>
      <c r="O36" s="1167"/>
      <c r="P36" s="1164"/>
      <c r="Q36" s="1167"/>
      <c r="R36" s="1167"/>
      <c r="S36" s="1153">
        <v>2</v>
      </c>
      <c r="T36" s="1203">
        <v>20.18</v>
      </c>
    </row>
    <row r="37" spans="1:20" s="503" customFormat="1" ht="18.75" customHeight="1">
      <c r="A37" s="963">
        <v>30</v>
      </c>
      <c r="B37" s="1142" t="s">
        <v>910</v>
      </c>
      <c r="C37" s="1143"/>
      <c r="D37" s="1144" t="s">
        <v>172</v>
      </c>
      <c r="E37" s="1171">
        <v>19.97</v>
      </c>
      <c r="F37" s="1145" t="s">
        <v>842</v>
      </c>
      <c r="G37" s="1146"/>
      <c r="H37" s="1190"/>
      <c r="I37" s="969"/>
      <c r="J37" s="969"/>
      <c r="K37" s="969"/>
      <c r="L37" s="1190"/>
      <c r="M37" s="1236">
        <v>1</v>
      </c>
      <c r="N37" s="1151"/>
      <c r="O37" s="1194"/>
      <c r="P37" s="1149"/>
      <c r="Q37" s="1151"/>
      <c r="R37" s="1151"/>
      <c r="S37" s="1153">
        <v>1</v>
      </c>
      <c r="T37" s="1179">
        <v>19.97</v>
      </c>
    </row>
    <row r="38" spans="1:20" s="503" customFormat="1" ht="18.75" customHeight="1">
      <c r="A38" s="963">
        <v>31</v>
      </c>
      <c r="B38" s="1142" t="s">
        <v>911</v>
      </c>
      <c r="C38" s="1143"/>
      <c r="D38" s="1144" t="s">
        <v>846</v>
      </c>
      <c r="E38" s="1171">
        <v>40.56</v>
      </c>
      <c r="F38" s="1145" t="s">
        <v>842</v>
      </c>
      <c r="G38" s="1146"/>
      <c r="H38" s="1190"/>
      <c r="I38" s="969"/>
      <c r="J38" s="969"/>
      <c r="K38" s="969"/>
      <c r="L38" s="1190"/>
      <c r="M38" s="1236">
        <v>1</v>
      </c>
      <c r="N38" s="1151"/>
      <c r="O38" s="1194"/>
      <c r="P38" s="1149"/>
      <c r="Q38" s="1151"/>
      <c r="R38" s="1151"/>
      <c r="S38" s="1153">
        <v>1</v>
      </c>
      <c r="T38" s="1179">
        <v>40.56</v>
      </c>
    </row>
    <row r="39" spans="1:20" s="518" customFormat="1" ht="18.75" customHeight="1">
      <c r="A39" s="1155">
        <v>32</v>
      </c>
      <c r="B39" s="1156" t="s">
        <v>912</v>
      </c>
      <c r="C39" s="1157"/>
      <c r="D39" s="1158" t="s">
        <v>846</v>
      </c>
      <c r="E39" s="1159">
        <v>55.83</v>
      </c>
      <c r="F39" s="1160" t="s">
        <v>842</v>
      </c>
      <c r="G39" s="1198"/>
      <c r="H39" s="1155">
        <v>1</v>
      </c>
      <c r="I39" s="1163"/>
      <c r="J39" s="1163"/>
      <c r="K39" s="1163"/>
      <c r="L39" s="1163"/>
      <c r="M39" s="1164"/>
      <c r="N39" s="1167"/>
      <c r="O39" s="1167"/>
      <c r="P39" s="1164"/>
      <c r="Q39" s="1167"/>
      <c r="R39" s="1167"/>
      <c r="S39" s="1153">
        <v>1</v>
      </c>
      <c r="T39" s="1169">
        <v>55.83</v>
      </c>
    </row>
    <row r="40" spans="1:20" s="503" customFormat="1" ht="18.75" customHeight="1">
      <c r="A40" s="963">
        <v>33</v>
      </c>
      <c r="B40" s="1142" t="s">
        <v>913</v>
      </c>
      <c r="C40" s="1143"/>
      <c r="D40" s="1144" t="s">
        <v>846</v>
      </c>
      <c r="E40" s="1171">
        <v>23.59</v>
      </c>
      <c r="F40" s="1145" t="s">
        <v>842</v>
      </c>
      <c r="G40" s="1146"/>
      <c r="H40" s="1192">
        <v>2</v>
      </c>
      <c r="I40" s="969"/>
      <c r="J40" s="969"/>
      <c r="K40" s="969"/>
      <c r="L40" s="969"/>
      <c r="M40" s="1149"/>
      <c r="N40" s="1151"/>
      <c r="O40" s="1151"/>
      <c r="P40" s="1149"/>
      <c r="Q40" s="1151"/>
      <c r="R40" s="1151"/>
      <c r="S40" s="1153">
        <v>2</v>
      </c>
      <c r="T40" s="1179">
        <v>47.18</v>
      </c>
    </row>
    <row r="41" spans="1:20" s="503" customFormat="1" ht="18.75" customHeight="1">
      <c r="A41" s="963">
        <v>34</v>
      </c>
      <c r="B41" s="1142" t="s">
        <v>914</v>
      </c>
      <c r="C41" s="1143"/>
      <c r="D41" s="1144" t="s">
        <v>196</v>
      </c>
      <c r="E41" s="1171">
        <v>128</v>
      </c>
      <c r="F41" s="1145" t="s">
        <v>842</v>
      </c>
      <c r="G41" s="1146"/>
      <c r="H41" s="1190">
        <v>2</v>
      </c>
      <c r="I41" s="969"/>
      <c r="J41" s="969"/>
      <c r="K41" s="969"/>
      <c r="L41" s="969"/>
      <c r="M41" s="1149"/>
      <c r="N41" s="1151"/>
      <c r="O41" s="1151"/>
      <c r="P41" s="1149"/>
      <c r="Q41" s="1151"/>
      <c r="R41" s="1151"/>
      <c r="S41" s="1153">
        <v>2</v>
      </c>
      <c r="T41" s="1179">
        <v>256</v>
      </c>
    </row>
    <row r="42" spans="1:20" s="518" customFormat="1" ht="18.75" customHeight="1">
      <c r="A42" s="1155">
        <v>35</v>
      </c>
      <c r="B42" s="1156" t="s">
        <v>915</v>
      </c>
      <c r="C42" s="1157"/>
      <c r="D42" s="1158" t="s">
        <v>501</v>
      </c>
      <c r="E42" s="1159">
        <v>400</v>
      </c>
      <c r="F42" s="1160" t="s">
        <v>842</v>
      </c>
      <c r="G42" s="1198"/>
      <c r="H42" s="1155">
        <v>2</v>
      </c>
      <c r="I42" s="1163"/>
      <c r="J42" s="1163"/>
      <c r="K42" s="1163"/>
      <c r="L42" s="1155"/>
      <c r="M42" s="1164"/>
      <c r="N42" s="1167"/>
      <c r="O42" s="1167"/>
      <c r="P42" s="1164"/>
      <c r="Q42" s="1167"/>
      <c r="R42" s="1167"/>
      <c r="S42" s="1153">
        <v>2</v>
      </c>
      <c r="T42" s="1204">
        <v>800</v>
      </c>
    </row>
    <row r="43" spans="1:20" s="503" customFormat="1" ht="18.75" customHeight="1">
      <c r="A43" s="963">
        <v>36</v>
      </c>
      <c r="B43" s="1142" t="s">
        <v>916</v>
      </c>
      <c r="C43" s="1143"/>
      <c r="D43" s="1144" t="s">
        <v>501</v>
      </c>
      <c r="E43" s="1171">
        <v>25</v>
      </c>
      <c r="F43" s="1145" t="s">
        <v>842</v>
      </c>
      <c r="G43" s="1146"/>
      <c r="H43" s="969"/>
      <c r="I43" s="1190">
        <v>24</v>
      </c>
      <c r="J43" s="969"/>
      <c r="K43" s="969"/>
      <c r="L43" s="1190"/>
      <c r="M43" s="1149"/>
      <c r="N43" s="1151"/>
      <c r="O43" s="1151"/>
      <c r="P43" s="1149"/>
      <c r="Q43" s="1151"/>
      <c r="R43" s="1151"/>
      <c r="S43" s="1153">
        <v>24</v>
      </c>
      <c r="T43" s="1179">
        <f aca="true" t="shared" si="0" ref="T43:T47">E43*S43</f>
        <v>600</v>
      </c>
    </row>
    <row r="44" spans="1:20" s="503" customFormat="1" ht="18.75" customHeight="1">
      <c r="A44" s="963">
        <v>37</v>
      </c>
      <c r="B44" s="1142" t="s">
        <v>917</v>
      </c>
      <c r="C44" s="1143"/>
      <c r="D44" s="1144" t="s">
        <v>501</v>
      </c>
      <c r="E44" s="1171">
        <v>18</v>
      </c>
      <c r="F44" s="1145" t="s">
        <v>842</v>
      </c>
      <c r="G44" s="1146"/>
      <c r="H44" s="969"/>
      <c r="I44" s="1190">
        <v>24</v>
      </c>
      <c r="J44" s="969"/>
      <c r="K44" s="969"/>
      <c r="L44" s="1190"/>
      <c r="M44" s="1149"/>
      <c r="N44" s="1151"/>
      <c r="O44" s="1151"/>
      <c r="P44" s="1149"/>
      <c r="Q44" s="1151"/>
      <c r="R44" s="1151"/>
      <c r="S44" s="1153">
        <v>24</v>
      </c>
      <c r="T44" s="1179">
        <v>432</v>
      </c>
    </row>
    <row r="45" spans="1:20" s="518" customFormat="1" ht="18.75" customHeight="1">
      <c r="A45" s="1155">
        <v>38</v>
      </c>
      <c r="B45" s="1156" t="s">
        <v>918</v>
      </c>
      <c r="C45" s="1157"/>
      <c r="D45" s="1158" t="s">
        <v>501</v>
      </c>
      <c r="E45" s="1159">
        <v>8</v>
      </c>
      <c r="F45" s="1160" t="s">
        <v>842</v>
      </c>
      <c r="G45" s="1198"/>
      <c r="H45" s="1163"/>
      <c r="I45" s="1155">
        <v>24</v>
      </c>
      <c r="J45" s="1163"/>
      <c r="K45" s="1163"/>
      <c r="L45" s="1155"/>
      <c r="M45" s="1164"/>
      <c r="N45" s="1167"/>
      <c r="O45" s="1167"/>
      <c r="P45" s="1164"/>
      <c r="Q45" s="1167"/>
      <c r="R45" s="1167"/>
      <c r="S45" s="1153">
        <v>24</v>
      </c>
      <c r="T45" s="1169">
        <f t="shared" si="0"/>
        <v>192</v>
      </c>
    </row>
    <row r="46" spans="1:20" s="503" customFormat="1" ht="18.75" customHeight="1">
      <c r="A46" s="963">
        <v>39</v>
      </c>
      <c r="B46" s="1142" t="s">
        <v>919</v>
      </c>
      <c r="C46" s="1143"/>
      <c r="D46" s="1144" t="s">
        <v>501</v>
      </c>
      <c r="E46" s="1171">
        <v>100</v>
      </c>
      <c r="F46" s="1145" t="s">
        <v>842</v>
      </c>
      <c r="G46" s="1146"/>
      <c r="H46" s="969"/>
      <c r="I46" s="1190">
        <v>1</v>
      </c>
      <c r="J46" s="969"/>
      <c r="K46" s="969"/>
      <c r="L46" s="969"/>
      <c r="M46" s="1149"/>
      <c r="N46" s="1151"/>
      <c r="O46" s="1194"/>
      <c r="P46" s="1149"/>
      <c r="Q46" s="1151"/>
      <c r="R46" s="1151"/>
      <c r="S46" s="1153">
        <v>1</v>
      </c>
      <c r="T46" s="1179">
        <f t="shared" si="0"/>
        <v>100</v>
      </c>
    </row>
    <row r="47" spans="1:20" s="503" customFormat="1" ht="18.75" customHeight="1">
      <c r="A47" s="963">
        <v>40</v>
      </c>
      <c r="B47" s="1142" t="s">
        <v>920</v>
      </c>
      <c r="C47" s="1143"/>
      <c r="D47" s="1144" t="s">
        <v>501</v>
      </c>
      <c r="E47" s="1171">
        <v>8</v>
      </c>
      <c r="F47" s="1145" t="s">
        <v>842</v>
      </c>
      <c r="G47" s="1146"/>
      <c r="H47" s="1190"/>
      <c r="I47" s="1190">
        <v>24</v>
      </c>
      <c r="J47" s="969"/>
      <c r="K47" s="969"/>
      <c r="L47" s="969"/>
      <c r="M47" s="1149"/>
      <c r="N47" s="1151"/>
      <c r="O47" s="1151"/>
      <c r="P47" s="1149"/>
      <c r="Q47" s="1151"/>
      <c r="R47" s="1151"/>
      <c r="S47" s="1153">
        <v>24</v>
      </c>
      <c r="T47" s="1179">
        <f t="shared" si="0"/>
        <v>192</v>
      </c>
    </row>
    <row r="48" spans="1:20" s="518" customFormat="1" ht="18.75" customHeight="1" thickBot="1">
      <c r="A48" s="1155">
        <v>41</v>
      </c>
      <c r="B48" s="1233" t="s">
        <v>921</v>
      </c>
      <c r="C48" s="1157"/>
      <c r="D48" s="1158" t="s">
        <v>278</v>
      </c>
      <c r="E48" s="1159">
        <v>68.64</v>
      </c>
      <c r="F48" s="1160" t="s">
        <v>842</v>
      </c>
      <c r="G48" s="1198"/>
      <c r="H48" s="1155"/>
      <c r="I48" s="1163"/>
      <c r="J48" s="1163"/>
      <c r="K48" s="1163"/>
      <c r="L48" s="1163"/>
      <c r="M48" s="1228">
        <v>50</v>
      </c>
      <c r="N48" s="1167"/>
      <c r="O48" s="1167"/>
      <c r="P48" s="1164"/>
      <c r="Q48" s="1167"/>
      <c r="R48" s="1167"/>
      <c r="S48" s="1153">
        <v>50</v>
      </c>
      <c r="T48" s="1189">
        <v>3432</v>
      </c>
    </row>
    <row r="49" spans="1:20" s="576" customFormat="1" ht="18.75" customHeight="1" thickBot="1">
      <c r="A49" s="1205" t="s">
        <v>156</v>
      </c>
      <c r="B49" s="1206"/>
      <c r="C49" s="1206"/>
      <c r="D49" s="1206"/>
      <c r="E49" s="1206"/>
      <c r="F49" s="1206"/>
      <c r="G49" s="1206"/>
      <c r="H49" s="1206"/>
      <c r="I49" s="1206"/>
      <c r="J49" s="1206"/>
      <c r="K49" s="1206"/>
      <c r="L49" s="1206"/>
      <c r="M49" s="1206"/>
      <c r="N49" s="1206"/>
      <c r="O49" s="1206"/>
      <c r="P49" s="1206"/>
      <c r="Q49" s="1206"/>
      <c r="R49" s="1206"/>
      <c r="S49" s="1207"/>
      <c r="T49" s="1208">
        <f>SUM(T8:T48)</f>
        <v>49113.469999999994</v>
      </c>
    </row>
    <row r="50" spans="1:20" ht="15">
      <c r="A50" s="587"/>
      <c r="E50" s="452"/>
      <c r="G50" s="449"/>
      <c r="H50" s="449"/>
      <c r="I50" s="579"/>
      <c r="J50" s="579"/>
      <c r="K50" s="579"/>
      <c r="L50" s="579"/>
      <c r="M50" s="449"/>
      <c r="N50" s="580"/>
      <c r="T50" s="577"/>
    </row>
    <row r="51" spans="1:20" ht="14.25">
      <c r="A51" s="1209" t="s">
        <v>867</v>
      </c>
      <c r="N51" s="584"/>
      <c r="O51" s="580"/>
      <c r="T51" s="577"/>
    </row>
    <row r="52" ht="15">
      <c r="T52" s="577"/>
    </row>
    <row r="53" spans="1:20" s="1218" customFormat="1" ht="27.6" customHeight="1">
      <c r="A53" s="1210"/>
      <c r="B53" s="1211" t="s">
        <v>659</v>
      </c>
      <c r="C53" s="1237" t="s">
        <v>922</v>
      </c>
      <c r="D53" s="1221"/>
      <c r="E53" s="1222"/>
      <c r="F53" s="1210"/>
      <c r="G53" s="1210"/>
      <c r="H53" s="1210"/>
      <c r="I53" s="1210"/>
      <c r="J53" s="1213" t="s">
        <v>869</v>
      </c>
      <c r="K53" s="1213"/>
      <c r="L53" s="1213"/>
      <c r="M53" s="1214" t="s">
        <v>923</v>
      </c>
      <c r="N53" s="1214"/>
      <c r="O53" s="1214"/>
      <c r="P53" s="1214"/>
      <c r="Q53" s="1214"/>
      <c r="R53" s="1215"/>
      <c r="S53" s="1216"/>
      <c r="T53" s="1217"/>
    </row>
    <row r="54" spans="1:20" s="1218" customFormat="1" ht="15">
      <c r="A54" s="1219"/>
      <c r="B54" s="1217"/>
      <c r="C54" s="1220" t="s">
        <v>924</v>
      </c>
      <c r="D54" s="1221"/>
      <c r="E54" s="1222"/>
      <c r="F54" s="1210"/>
      <c r="G54" s="1210"/>
      <c r="H54" s="1210"/>
      <c r="I54" s="1210"/>
      <c r="J54" s="1210"/>
      <c r="K54" s="1210"/>
      <c r="L54" s="1223"/>
      <c r="M54" s="1224" t="s">
        <v>925</v>
      </c>
      <c r="N54" s="1224"/>
      <c r="O54" s="1224"/>
      <c r="P54" s="1224"/>
      <c r="Q54" s="1224"/>
      <c r="R54" s="1215"/>
      <c r="S54" s="1216"/>
      <c r="T54" s="1217"/>
    </row>
    <row r="55" spans="13:20" ht="15">
      <c r="M55" s="1225"/>
      <c r="N55" s="1225"/>
      <c r="O55" s="1225"/>
      <c r="P55" s="1225"/>
      <c r="Q55" s="1225"/>
      <c r="T55" s="577"/>
    </row>
    <row r="56" ht="15">
      <c r="T56" s="577"/>
    </row>
    <row r="57" ht="15">
      <c r="T57" s="577"/>
    </row>
    <row r="58" ht="15">
      <c r="T58" s="577"/>
    </row>
    <row r="59" ht="15">
      <c r="T59" s="577"/>
    </row>
    <row r="60" ht="15">
      <c r="T60" s="577"/>
    </row>
    <row r="61" ht="15">
      <c r="T61" s="577"/>
    </row>
    <row r="62" ht="15">
      <c r="T62" s="577"/>
    </row>
    <row r="63" ht="15">
      <c r="T63" s="577"/>
    </row>
    <row r="64" ht="15">
      <c r="T64" s="577"/>
    </row>
    <row r="65" ht="15">
      <c r="T65" s="577"/>
    </row>
    <row r="66" ht="15">
      <c r="T66" s="577"/>
    </row>
    <row r="67" ht="15">
      <c r="T67" s="577"/>
    </row>
    <row r="68" ht="15">
      <c r="T68" s="577"/>
    </row>
    <row r="69" ht="15">
      <c r="T69" s="577"/>
    </row>
    <row r="70" ht="15">
      <c r="T70" s="577"/>
    </row>
    <row r="71" ht="15">
      <c r="T71" s="577"/>
    </row>
    <row r="72" ht="15">
      <c r="T72" s="577"/>
    </row>
    <row r="73" ht="15">
      <c r="T73" s="577"/>
    </row>
    <row r="74" ht="15">
      <c r="T74" s="577"/>
    </row>
    <row r="75" ht="15">
      <c r="T75" s="577"/>
    </row>
    <row r="76" ht="15">
      <c r="T76" s="577"/>
    </row>
    <row r="77" ht="15">
      <c r="T77" s="577"/>
    </row>
    <row r="78" ht="15">
      <c r="T78" s="577"/>
    </row>
    <row r="79" ht="15">
      <c r="T79" s="577"/>
    </row>
    <row r="80" ht="15">
      <c r="T80" s="577"/>
    </row>
    <row r="81" ht="15">
      <c r="T81" s="577"/>
    </row>
    <row r="82" ht="15">
      <c r="T82" s="577"/>
    </row>
  </sheetData>
  <mergeCells count="15">
    <mergeCell ref="A49:S49"/>
    <mergeCell ref="J53:L53"/>
    <mergeCell ref="M53:Q53"/>
    <mergeCell ref="M54:Q54"/>
    <mergeCell ref="M55:Q55"/>
    <mergeCell ref="A1:T1"/>
    <mergeCell ref="D4:E4"/>
    <mergeCell ref="A6:A7"/>
    <mergeCell ref="B6:B7"/>
    <mergeCell ref="C6:C7"/>
    <mergeCell ref="D6:D7"/>
    <mergeCell ref="E6:E7"/>
    <mergeCell ref="F6:F7"/>
    <mergeCell ref="G6:S6"/>
    <mergeCell ref="T6:T7"/>
  </mergeCells>
  <printOptions horizontalCentered="1"/>
  <pageMargins left="0.2" right="0" top="0.5" bottom="0.5" header="0.3" footer="0.3"/>
  <pageSetup fitToHeight="0" fitToWidth="1" horizontalDpi="600" verticalDpi="600" orientation="landscape" paperSize="10000" scale="51" r:id="rId1"/>
  <headerFooter>
    <oddHeader>&amp;C&amp;"Verdana,Bold Italic"&amp;12&amp;UGOVERNMENT PROCUREMENT POLICY BOARD-TECHNICAL SUPPORT OFFICE
&amp;"Verdana,Italic"&amp;9Unit 2506, Raffles Corporate Center, F. Ortigas Jr. Road, Ortigas Center, Pasig City</oddHeader>
    <oddFooter>&amp;R
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zoomScalePageLayoutView="80" workbookViewId="0" topLeftCell="A1">
      <selection activeCell="A1" sqref="A1:XFD2"/>
    </sheetView>
  </sheetViews>
  <sheetFormatPr defaultColWidth="8.28125" defaultRowHeight="15"/>
  <cols>
    <col min="1" max="1" width="14.421875" style="447" customWidth="1"/>
    <col min="2" max="2" width="58.28125" style="447" customWidth="1"/>
    <col min="3" max="3" width="20.28125" style="458" customWidth="1"/>
    <col min="4" max="4" width="12.140625" style="490" customWidth="1"/>
    <col min="5" max="5" width="13.57421875" style="583" bestFit="1" customWidth="1"/>
    <col min="6" max="6" width="15.140625" style="578" customWidth="1"/>
    <col min="7" max="18" width="6.140625" style="447" customWidth="1"/>
    <col min="19" max="19" width="7.7109375" style="581" bestFit="1" customWidth="1"/>
    <col min="20" max="20" width="15.140625" style="583" bestFit="1" customWidth="1"/>
    <col min="21" max="16384" width="8.28125" style="503" customWidth="1"/>
  </cols>
  <sheetData>
    <row r="1" spans="1:20" ht="24.75" customHeight="1">
      <c r="A1" s="1238"/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39"/>
      <c r="O1" s="1239"/>
      <c r="P1" s="1239"/>
      <c r="Q1" s="1239"/>
      <c r="R1" s="1239"/>
      <c r="S1" s="1239"/>
      <c r="T1" s="1240"/>
    </row>
    <row r="2" spans="1:20" ht="15">
      <c r="A2" s="1241"/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42"/>
    </row>
    <row r="3" spans="1:20" ht="15">
      <c r="A3" s="1243"/>
      <c r="B3" s="449"/>
      <c r="C3" s="450"/>
      <c r="D3" s="451"/>
      <c r="E3" s="452"/>
      <c r="F3" s="453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4"/>
      <c r="T3" s="455"/>
    </row>
    <row r="4" spans="1:20" s="447" customFormat="1" ht="15" customHeight="1">
      <c r="A4" s="1244" t="s">
        <v>130</v>
      </c>
      <c r="B4" s="1245"/>
      <c r="C4" s="1245"/>
      <c r="D4" s="1245"/>
      <c r="E4" s="1245"/>
      <c r="F4" s="1245"/>
      <c r="G4" s="1245"/>
      <c r="H4" s="1245"/>
      <c r="I4" s="1245"/>
      <c r="J4" s="1245"/>
      <c r="K4" s="1245"/>
      <c r="L4" s="1245"/>
      <c r="M4" s="1245"/>
      <c r="N4" s="1245"/>
      <c r="O4" s="1245"/>
      <c r="P4" s="1245"/>
      <c r="Q4" s="1245"/>
      <c r="R4" s="1245"/>
      <c r="S4" s="1245"/>
      <c r="T4" s="1246"/>
    </row>
    <row r="5" spans="1:20" s="447" customFormat="1" ht="15">
      <c r="A5" s="1247"/>
      <c r="B5" s="449"/>
      <c r="C5" s="450"/>
      <c r="D5" s="451"/>
      <c r="E5" s="452"/>
      <c r="F5" s="453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4"/>
      <c r="T5" s="455"/>
    </row>
    <row r="6" spans="1:20" s="447" customFormat="1" ht="15">
      <c r="A6" s="1248" t="s">
        <v>926</v>
      </c>
      <c r="B6" s="457"/>
      <c r="C6" s="450"/>
      <c r="D6" s="451"/>
      <c r="E6" s="452"/>
      <c r="F6" s="453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54"/>
      <c r="T6" s="455"/>
    </row>
    <row r="7" spans="1:20" s="447" customFormat="1" ht="15">
      <c r="A7" s="1249" t="s">
        <v>133</v>
      </c>
      <c r="B7" s="449"/>
      <c r="C7" s="460" t="s">
        <v>134</v>
      </c>
      <c r="D7" s="461"/>
      <c r="E7" s="461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54"/>
      <c r="T7" s="455"/>
    </row>
    <row r="8" spans="1:20" s="447" customFormat="1" ht="13.5" thickBot="1">
      <c r="A8" s="1250" t="s">
        <v>135</v>
      </c>
      <c r="B8" s="463"/>
      <c r="C8" s="464"/>
      <c r="D8" s="465"/>
      <c r="E8" s="466"/>
      <c r="F8" s="467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8"/>
      <c r="T8" s="469"/>
    </row>
    <row r="9" spans="1:20" s="447" customFormat="1" ht="13.5" thickBot="1">
      <c r="A9" s="470" t="s">
        <v>136</v>
      </c>
      <c r="B9" s="470" t="s">
        <v>137</v>
      </c>
      <c r="C9" s="471" t="s">
        <v>257</v>
      </c>
      <c r="D9" s="472" t="s">
        <v>139</v>
      </c>
      <c r="E9" s="473" t="s">
        <v>140</v>
      </c>
      <c r="F9" s="474" t="s">
        <v>141</v>
      </c>
      <c r="G9" s="475" t="s">
        <v>142</v>
      </c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7"/>
      <c r="T9" s="478" t="s">
        <v>143</v>
      </c>
    </row>
    <row r="10" spans="1:20" s="490" customFormat="1" ht="13.5" thickBot="1">
      <c r="A10" s="479"/>
      <c r="B10" s="479"/>
      <c r="C10" s="480"/>
      <c r="D10" s="481"/>
      <c r="E10" s="482"/>
      <c r="F10" s="483"/>
      <c r="G10" s="484" t="s">
        <v>144</v>
      </c>
      <c r="H10" s="485" t="s">
        <v>145</v>
      </c>
      <c r="I10" s="485" t="s">
        <v>146</v>
      </c>
      <c r="J10" s="485" t="s">
        <v>147</v>
      </c>
      <c r="K10" s="485" t="s">
        <v>148</v>
      </c>
      <c r="L10" s="485" t="s">
        <v>149</v>
      </c>
      <c r="M10" s="486" t="s">
        <v>150</v>
      </c>
      <c r="N10" s="487" t="s">
        <v>151</v>
      </c>
      <c r="O10" s="487" t="s">
        <v>152</v>
      </c>
      <c r="P10" s="488" t="s">
        <v>153</v>
      </c>
      <c r="Q10" s="488" t="s">
        <v>154</v>
      </c>
      <c r="R10" s="488" t="s">
        <v>155</v>
      </c>
      <c r="S10" s="488" t="s">
        <v>156</v>
      </c>
      <c r="T10" s="489"/>
    </row>
    <row r="11" spans="1:20" s="195" customFormat="1" ht="17.25" customHeight="1">
      <c r="A11" s="1251"/>
      <c r="B11" s="1252" t="s">
        <v>927</v>
      </c>
      <c r="C11" s="1253"/>
      <c r="D11" s="1254"/>
      <c r="E11" s="1255"/>
      <c r="F11" s="1256"/>
      <c r="G11" s="1257"/>
      <c r="H11" s="1251"/>
      <c r="I11" s="1251"/>
      <c r="J11" s="1251"/>
      <c r="K11" s="1251"/>
      <c r="L11" s="1251"/>
      <c r="M11" s="1258"/>
      <c r="N11" s="1259"/>
      <c r="O11" s="1259"/>
      <c r="P11" s="1259"/>
      <c r="Q11" s="1259"/>
      <c r="R11" s="1259"/>
      <c r="S11" s="259"/>
      <c r="T11" s="1259"/>
    </row>
    <row r="12" spans="1:20" ht="14.25">
      <c r="A12" s="1260"/>
      <c r="B12" s="1261" t="s">
        <v>928</v>
      </c>
      <c r="C12" s="1262">
        <v>5</v>
      </c>
      <c r="D12" s="1196" t="s">
        <v>274</v>
      </c>
      <c r="E12" s="1263">
        <v>200</v>
      </c>
      <c r="F12" s="511" t="s">
        <v>715</v>
      </c>
      <c r="G12" s="512"/>
      <c r="H12" s="513"/>
      <c r="I12" s="1264">
        <v>5</v>
      </c>
      <c r="J12" s="514"/>
      <c r="K12" s="514"/>
      <c r="L12" s="514"/>
      <c r="M12" s="514"/>
      <c r="N12" s="514"/>
      <c r="O12" s="514"/>
      <c r="P12" s="514"/>
      <c r="Q12" s="515"/>
      <c r="R12" s="515"/>
      <c r="S12" s="516">
        <f>SUM(G12:R12)</f>
        <v>5</v>
      </c>
      <c r="T12" s="517">
        <f>E12*S12</f>
        <v>1000</v>
      </c>
    </row>
    <row r="13" spans="1:20" ht="14.25">
      <c r="A13" s="559"/>
      <c r="B13" s="1265" t="s">
        <v>929</v>
      </c>
      <c r="C13" s="1266">
        <v>4</v>
      </c>
      <c r="D13" s="1267" t="s">
        <v>614</v>
      </c>
      <c r="E13" s="1268">
        <v>2000</v>
      </c>
      <c r="F13" s="496" t="s">
        <v>715</v>
      </c>
      <c r="G13" s="497"/>
      <c r="H13" s="498"/>
      <c r="I13" s="1269">
        <v>4</v>
      </c>
      <c r="J13" s="499"/>
      <c r="K13" s="499"/>
      <c r="L13" s="499"/>
      <c r="M13" s="499"/>
      <c r="N13" s="499"/>
      <c r="O13" s="499"/>
      <c r="P13" s="499"/>
      <c r="Q13" s="500"/>
      <c r="R13" s="500"/>
      <c r="S13" s="501">
        <f aca="true" t="shared" si="0" ref="S13:S24">SUM(G13:R13)</f>
        <v>4</v>
      </c>
      <c r="T13" s="1270">
        <f aca="true" t="shared" si="1" ref="T13:T57">E13*S13</f>
        <v>8000</v>
      </c>
    </row>
    <row r="14" spans="1:20" ht="14.25">
      <c r="A14" s="559"/>
      <c r="B14" s="1265" t="s">
        <v>930</v>
      </c>
      <c r="C14" s="1271">
        <v>3</v>
      </c>
      <c r="D14" s="1267" t="s">
        <v>516</v>
      </c>
      <c r="E14" s="1268">
        <v>1900</v>
      </c>
      <c r="F14" s="496" t="s">
        <v>715</v>
      </c>
      <c r="G14" s="497"/>
      <c r="H14" s="498"/>
      <c r="I14" s="1272">
        <v>3</v>
      </c>
      <c r="J14" s="499"/>
      <c r="K14" s="499"/>
      <c r="L14" s="499"/>
      <c r="M14" s="499"/>
      <c r="N14" s="499"/>
      <c r="O14" s="499"/>
      <c r="P14" s="499"/>
      <c r="Q14" s="500"/>
      <c r="R14" s="500"/>
      <c r="S14" s="501">
        <f t="shared" si="0"/>
        <v>3</v>
      </c>
      <c r="T14" s="1270">
        <f t="shared" si="1"/>
        <v>5700</v>
      </c>
    </row>
    <row r="15" spans="1:20" ht="14.25">
      <c r="A15" s="513"/>
      <c r="B15" s="1261" t="s">
        <v>931</v>
      </c>
      <c r="C15" s="1262">
        <v>2</v>
      </c>
      <c r="D15" s="1196" t="s">
        <v>278</v>
      </c>
      <c r="E15" s="1263">
        <v>400</v>
      </c>
      <c r="F15" s="511" t="s">
        <v>715</v>
      </c>
      <c r="G15" s="512"/>
      <c r="H15" s="513"/>
      <c r="I15" s="1264">
        <v>2</v>
      </c>
      <c r="J15" s="514"/>
      <c r="K15" s="514"/>
      <c r="L15" s="514"/>
      <c r="M15" s="514"/>
      <c r="N15" s="514"/>
      <c r="O15" s="514"/>
      <c r="P15" s="514"/>
      <c r="Q15" s="515"/>
      <c r="R15" s="515"/>
      <c r="S15" s="516">
        <f t="shared" si="0"/>
        <v>2</v>
      </c>
      <c r="T15" s="517">
        <f t="shared" si="1"/>
        <v>800</v>
      </c>
    </row>
    <row r="16" spans="1:20" ht="14.25">
      <c r="A16" s="559"/>
      <c r="B16" s="1265" t="s">
        <v>932</v>
      </c>
      <c r="C16" s="1271">
        <v>2</v>
      </c>
      <c r="D16" s="1144" t="s">
        <v>278</v>
      </c>
      <c r="E16" s="1268">
        <v>350</v>
      </c>
      <c r="F16" s="496" t="s">
        <v>715</v>
      </c>
      <c r="G16" s="497"/>
      <c r="H16" s="498"/>
      <c r="I16" s="1272">
        <v>2</v>
      </c>
      <c r="J16" s="499"/>
      <c r="K16" s="499"/>
      <c r="L16" s="499"/>
      <c r="M16" s="499"/>
      <c r="N16" s="499"/>
      <c r="O16" s="499"/>
      <c r="P16" s="499"/>
      <c r="Q16" s="500"/>
      <c r="R16" s="500"/>
      <c r="S16" s="501">
        <f t="shared" si="0"/>
        <v>2</v>
      </c>
      <c r="T16" s="1270">
        <f t="shared" si="1"/>
        <v>700</v>
      </c>
    </row>
    <row r="17" spans="1:20" ht="14.25">
      <c r="A17" s="559"/>
      <c r="B17" s="1265" t="s">
        <v>933</v>
      </c>
      <c r="C17" s="1271">
        <v>50</v>
      </c>
      <c r="D17" s="1267" t="s">
        <v>271</v>
      </c>
      <c r="E17" s="1268">
        <v>40</v>
      </c>
      <c r="F17" s="496" t="s">
        <v>715</v>
      </c>
      <c r="G17" s="497"/>
      <c r="H17" s="498"/>
      <c r="I17" s="1272">
        <v>50</v>
      </c>
      <c r="J17" s="499"/>
      <c r="K17" s="499"/>
      <c r="L17" s="499"/>
      <c r="M17" s="499"/>
      <c r="N17" s="499"/>
      <c r="O17" s="499"/>
      <c r="P17" s="499"/>
      <c r="Q17" s="500"/>
      <c r="R17" s="500"/>
      <c r="S17" s="501">
        <f t="shared" si="0"/>
        <v>50</v>
      </c>
      <c r="T17" s="1270">
        <f t="shared" si="1"/>
        <v>2000</v>
      </c>
    </row>
    <row r="18" spans="1:20" ht="14.25">
      <c r="A18" s="513"/>
      <c r="B18" s="1261" t="s">
        <v>934</v>
      </c>
      <c r="C18" s="1262">
        <v>2</v>
      </c>
      <c r="D18" s="1158" t="s">
        <v>278</v>
      </c>
      <c r="E18" s="1263">
        <v>400</v>
      </c>
      <c r="F18" s="511" t="s">
        <v>715</v>
      </c>
      <c r="G18" s="512"/>
      <c r="H18" s="513"/>
      <c r="I18" s="1264">
        <v>2</v>
      </c>
      <c r="J18" s="514"/>
      <c r="K18" s="514"/>
      <c r="L18" s="514"/>
      <c r="M18" s="514"/>
      <c r="N18" s="514"/>
      <c r="O18" s="514"/>
      <c r="P18" s="514"/>
      <c r="Q18" s="515"/>
      <c r="R18" s="515"/>
      <c r="S18" s="516">
        <f t="shared" si="0"/>
        <v>2</v>
      </c>
      <c r="T18" s="517">
        <f t="shared" si="1"/>
        <v>800</v>
      </c>
    </row>
    <row r="19" spans="1:20" ht="14.25">
      <c r="A19" s="559"/>
      <c r="B19" s="1265" t="s">
        <v>935</v>
      </c>
      <c r="C19" s="1271">
        <v>20</v>
      </c>
      <c r="D19" s="1267" t="s">
        <v>262</v>
      </c>
      <c r="E19" s="1268">
        <v>140</v>
      </c>
      <c r="F19" s="496" t="s">
        <v>715</v>
      </c>
      <c r="G19" s="497"/>
      <c r="H19" s="498"/>
      <c r="I19" s="1272">
        <v>20</v>
      </c>
      <c r="J19" s="499"/>
      <c r="K19" s="499"/>
      <c r="L19" s="499"/>
      <c r="M19" s="499"/>
      <c r="N19" s="499"/>
      <c r="O19" s="499"/>
      <c r="P19" s="499"/>
      <c r="Q19" s="500"/>
      <c r="R19" s="500"/>
      <c r="S19" s="501">
        <f t="shared" si="0"/>
        <v>20</v>
      </c>
      <c r="T19" s="1270">
        <f t="shared" si="1"/>
        <v>2800</v>
      </c>
    </row>
    <row r="20" spans="1:20" ht="14.25">
      <c r="A20" s="559"/>
      <c r="B20" s="1265" t="s">
        <v>936</v>
      </c>
      <c r="C20" s="1271">
        <v>10</v>
      </c>
      <c r="D20" s="1267" t="s">
        <v>262</v>
      </c>
      <c r="E20" s="1268">
        <v>150</v>
      </c>
      <c r="F20" s="496" t="s">
        <v>715</v>
      </c>
      <c r="G20" s="497"/>
      <c r="H20" s="498"/>
      <c r="I20" s="1272">
        <v>10</v>
      </c>
      <c r="J20" s="499"/>
      <c r="K20" s="499"/>
      <c r="L20" s="499"/>
      <c r="M20" s="499"/>
      <c r="N20" s="499"/>
      <c r="O20" s="499"/>
      <c r="P20" s="499"/>
      <c r="Q20" s="500"/>
      <c r="R20" s="500"/>
      <c r="S20" s="501">
        <f t="shared" si="0"/>
        <v>10</v>
      </c>
      <c r="T20" s="1270">
        <f t="shared" si="1"/>
        <v>1500</v>
      </c>
    </row>
    <row r="21" spans="1:20" ht="14.25">
      <c r="A21" s="513"/>
      <c r="B21" s="1261" t="s">
        <v>937</v>
      </c>
      <c r="C21" s="1262">
        <v>15</v>
      </c>
      <c r="D21" s="1273" t="s">
        <v>274</v>
      </c>
      <c r="E21" s="1263">
        <v>800</v>
      </c>
      <c r="F21" s="511" t="s">
        <v>715</v>
      </c>
      <c r="G21" s="512"/>
      <c r="H21" s="513"/>
      <c r="I21" s="1264">
        <v>15</v>
      </c>
      <c r="J21" s="514"/>
      <c r="K21" s="514"/>
      <c r="L21" s="514"/>
      <c r="M21" s="514"/>
      <c r="N21" s="514"/>
      <c r="O21" s="514"/>
      <c r="P21" s="514"/>
      <c r="Q21" s="515"/>
      <c r="R21" s="515"/>
      <c r="S21" s="516">
        <f t="shared" si="0"/>
        <v>15</v>
      </c>
      <c r="T21" s="517">
        <f t="shared" si="1"/>
        <v>12000</v>
      </c>
    </row>
    <row r="22" spans="1:20" ht="14.25">
      <c r="A22" s="559"/>
      <c r="B22" s="1265" t="s">
        <v>938</v>
      </c>
      <c r="C22" s="1271">
        <v>2</v>
      </c>
      <c r="D22" s="1144" t="s">
        <v>614</v>
      </c>
      <c r="E22" s="1268">
        <v>60</v>
      </c>
      <c r="F22" s="496" t="s">
        <v>715</v>
      </c>
      <c r="G22" s="497"/>
      <c r="H22" s="498"/>
      <c r="I22" s="1272">
        <v>2</v>
      </c>
      <c r="J22" s="499"/>
      <c r="K22" s="499"/>
      <c r="L22" s="499"/>
      <c r="M22" s="499"/>
      <c r="N22" s="499"/>
      <c r="O22" s="499"/>
      <c r="P22" s="499"/>
      <c r="Q22" s="500"/>
      <c r="R22" s="500"/>
      <c r="S22" s="501">
        <f t="shared" si="0"/>
        <v>2</v>
      </c>
      <c r="T22" s="1270">
        <f t="shared" si="1"/>
        <v>120</v>
      </c>
    </row>
    <row r="23" spans="1:20" ht="14.25">
      <c r="A23" s="559"/>
      <c r="B23" s="1265" t="s">
        <v>939</v>
      </c>
      <c r="C23" s="1271">
        <v>4</v>
      </c>
      <c r="D23" s="1274" t="s">
        <v>301</v>
      </c>
      <c r="E23" s="1268">
        <v>240</v>
      </c>
      <c r="F23" s="496" t="s">
        <v>715</v>
      </c>
      <c r="G23" s="497"/>
      <c r="H23" s="498"/>
      <c r="I23" s="1272">
        <v>4</v>
      </c>
      <c r="J23" s="499"/>
      <c r="K23" s="499"/>
      <c r="L23" s="499"/>
      <c r="M23" s="499"/>
      <c r="N23" s="499"/>
      <c r="O23" s="499"/>
      <c r="P23" s="499"/>
      <c r="Q23" s="500"/>
      <c r="R23" s="500"/>
      <c r="S23" s="501">
        <f t="shared" si="0"/>
        <v>4</v>
      </c>
      <c r="T23" s="1270">
        <f t="shared" si="1"/>
        <v>960</v>
      </c>
    </row>
    <row r="24" spans="1:20" ht="14.25">
      <c r="A24" s="513"/>
      <c r="B24" s="1261" t="s">
        <v>940</v>
      </c>
      <c r="C24" s="1262">
        <v>4</v>
      </c>
      <c r="D24" s="1196" t="s">
        <v>301</v>
      </c>
      <c r="E24" s="1263">
        <v>230</v>
      </c>
      <c r="F24" s="511" t="s">
        <v>715</v>
      </c>
      <c r="G24" s="512"/>
      <c r="H24" s="513"/>
      <c r="I24" s="1264">
        <v>4</v>
      </c>
      <c r="J24" s="514"/>
      <c r="K24" s="514"/>
      <c r="L24" s="514"/>
      <c r="M24" s="514"/>
      <c r="N24" s="514"/>
      <c r="O24" s="514"/>
      <c r="P24" s="514"/>
      <c r="Q24" s="515"/>
      <c r="R24" s="515"/>
      <c r="S24" s="516">
        <f t="shared" si="0"/>
        <v>4</v>
      </c>
      <c r="T24" s="517">
        <f>E24*S24</f>
        <v>920</v>
      </c>
    </row>
    <row r="25" spans="1:20" ht="14.25">
      <c r="A25" s="559"/>
      <c r="B25" s="1265" t="s">
        <v>277</v>
      </c>
      <c r="C25" s="1271">
        <v>12</v>
      </c>
      <c r="D25" s="1144" t="s">
        <v>278</v>
      </c>
      <c r="E25" s="1268">
        <v>40</v>
      </c>
      <c r="F25" s="496" t="s">
        <v>715</v>
      </c>
      <c r="G25" s="497"/>
      <c r="H25" s="498"/>
      <c r="I25" s="499"/>
      <c r="J25" s="499"/>
      <c r="K25" s="499"/>
      <c r="L25" s="1272">
        <v>12</v>
      </c>
      <c r="M25" s="499"/>
      <c r="N25" s="499"/>
      <c r="O25" s="499"/>
      <c r="P25" s="499"/>
      <c r="Q25" s="500"/>
      <c r="R25" s="500"/>
      <c r="S25" s="501">
        <f>SUM(G25:R25)</f>
        <v>12</v>
      </c>
      <c r="T25" s="1270">
        <f aca="true" t="shared" si="2" ref="T25">E25*S25</f>
        <v>480</v>
      </c>
    </row>
    <row r="26" spans="1:20" ht="14.25">
      <c r="A26" s="559"/>
      <c r="B26" s="1265" t="s">
        <v>941</v>
      </c>
      <c r="C26" s="1271">
        <v>5</v>
      </c>
      <c r="D26" s="1274" t="s">
        <v>278</v>
      </c>
      <c r="E26" s="1268">
        <v>88</v>
      </c>
      <c r="F26" s="496" t="s">
        <v>715</v>
      </c>
      <c r="G26" s="497"/>
      <c r="H26" s="498"/>
      <c r="I26" s="499"/>
      <c r="J26" s="499"/>
      <c r="K26" s="499"/>
      <c r="L26" s="1272">
        <v>5</v>
      </c>
      <c r="M26" s="499"/>
      <c r="N26" s="499"/>
      <c r="O26" s="499"/>
      <c r="P26" s="499"/>
      <c r="Q26" s="500"/>
      <c r="R26" s="500"/>
      <c r="S26" s="501">
        <f aca="true" t="shared" si="3" ref="S26:S89">SUM(G26:R26)</f>
        <v>5</v>
      </c>
      <c r="T26" s="1270">
        <f t="shared" si="1"/>
        <v>440</v>
      </c>
    </row>
    <row r="27" spans="1:20" ht="14.25">
      <c r="A27" s="1260"/>
      <c r="B27" s="1261" t="s">
        <v>942</v>
      </c>
      <c r="C27" s="1262">
        <v>2</v>
      </c>
      <c r="D27" s="1196" t="s">
        <v>278</v>
      </c>
      <c r="E27" s="1263">
        <v>60</v>
      </c>
      <c r="F27" s="511" t="s">
        <v>715</v>
      </c>
      <c r="G27" s="512"/>
      <c r="H27" s="513"/>
      <c r="I27" s="514"/>
      <c r="J27" s="514"/>
      <c r="K27" s="514"/>
      <c r="L27" s="1264">
        <v>2</v>
      </c>
      <c r="M27" s="514"/>
      <c r="N27" s="514"/>
      <c r="O27" s="514"/>
      <c r="P27" s="514"/>
      <c r="Q27" s="515"/>
      <c r="R27" s="515"/>
      <c r="S27" s="516">
        <f t="shared" si="3"/>
        <v>2</v>
      </c>
      <c r="T27" s="517">
        <f t="shared" si="1"/>
        <v>120</v>
      </c>
    </row>
    <row r="28" spans="1:20" ht="14.25">
      <c r="A28" s="559"/>
      <c r="B28" s="1265" t="s">
        <v>943</v>
      </c>
      <c r="C28" s="1271">
        <v>2</v>
      </c>
      <c r="D28" s="1144" t="s">
        <v>274</v>
      </c>
      <c r="E28" s="1268">
        <v>50</v>
      </c>
      <c r="F28" s="496" t="s">
        <v>715</v>
      </c>
      <c r="G28" s="497"/>
      <c r="H28" s="498"/>
      <c r="I28" s="499"/>
      <c r="J28" s="499"/>
      <c r="K28" s="499"/>
      <c r="L28" s="1272">
        <v>2</v>
      </c>
      <c r="M28" s="499"/>
      <c r="N28" s="499"/>
      <c r="O28" s="499"/>
      <c r="P28" s="499"/>
      <c r="Q28" s="500"/>
      <c r="R28" s="500"/>
      <c r="S28" s="501">
        <f t="shared" si="3"/>
        <v>2</v>
      </c>
      <c r="T28" s="1270">
        <f t="shared" si="1"/>
        <v>100</v>
      </c>
    </row>
    <row r="29" spans="1:20" ht="14.25">
      <c r="A29" s="559"/>
      <c r="B29" s="1265" t="s">
        <v>944</v>
      </c>
      <c r="C29" s="1271">
        <v>2</v>
      </c>
      <c r="D29" s="1274" t="s">
        <v>274</v>
      </c>
      <c r="E29" s="1268">
        <v>50</v>
      </c>
      <c r="F29" s="496" t="s">
        <v>715</v>
      </c>
      <c r="G29" s="497"/>
      <c r="H29" s="498"/>
      <c r="I29" s="499"/>
      <c r="J29" s="499"/>
      <c r="K29" s="499"/>
      <c r="L29" s="1272">
        <v>2</v>
      </c>
      <c r="M29" s="499"/>
      <c r="N29" s="499"/>
      <c r="O29" s="499"/>
      <c r="P29" s="499"/>
      <c r="Q29" s="500"/>
      <c r="R29" s="500"/>
      <c r="S29" s="501">
        <f t="shared" si="3"/>
        <v>2</v>
      </c>
      <c r="T29" s="1270">
        <f t="shared" si="1"/>
        <v>100</v>
      </c>
    </row>
    <row r="30" spans="1:20" ht="14.25">
      <c r="A30" s="513"/>
      <c r="B30" s="1261" t="s">
        <v>945</v>
      </c>
      <c r="C30" s="1262">
        <v>8</v>
      </c>
      <c r="D30" s="1275" t="s">
        <v>946</v>
      </c>
      <c r="E30" s="1263">
        <v>150</v>
      </c>
      <c r="F30" s="511" t="s">
        <v>715</v>
      </c>
      <c r="G30" s="512"/>
      <c r="H30" s="513"/>
      <c r="I30" s="514"/>
      <c r="J30" s="514"/>
      <c r="K30" s="514"/>
      <c r="L30" s="1264">
        <v>8</v>
      </c>
      <c r="M30" s="514"/>
      <c r="N30" s="514"/>
      <c r="O30" s="514"/>
      <c r="P30" s="514"/>
      <c r="Q30" s="515"/>
      <c r="R30" s="515"/>
      <c r="S30" s="516">
        <f t="shared" si="3"/>
        <v>8</v>
      </c>
      <c r="T30" s="517">
        <f t="shared" si="1"/>
        <v>1200</v>
      </c>
    </row>
    <row r="31" spans="1:20" ht="14.25">
      <c r="A31" s="559"/>
      <c r="B31" s="1265" t="s">
        <v>947</v>
      </c>
      <c r="C31" s="1271">
        <v>2</v>
      </c>
      <c r="D31" s="1274" t="s">
        <v>278</v>
      </c>
      <c r="E31" s="1268">
        <v>450</v>
      </c>
      <c r="F31" s="496" t="s">
        <v>715</v>
      </c>
      <c r="G31" s="497"/>
      <c r="H31" s="498"/>
      <c r="I31" s="499"/>
      <c r="J31" s="499"/>
      <c r="K31" s="499"/>
      <c r="L31" s="1272">
        <v>2</v>
      </c>
      <c r="M31" s="499"/>
      <c r="N31" s="499"/>
      <c r="O31" s="499"/>
      <c r="P31" s="499"/>
      <c r="Q31" s="500"/>
      <c r="R31" s="500"/>
      <c r="S31" s="501">
        <f t="shared" si="3"/>
        <v>2</v>
      </c>
      <c r="T31" s="1270">
        <f t="shared" si="1"/>
        <v>900</v>
      </c>
    </row>
    <row r="32" spans="1:20" ht="14.25">
      <c r="A32" s="559"/>
      <c r="B32" s="1265" t="s">
        <v>948</v>
      </c>
      <c r="C32" s="1271">
        <v>5</v>
      </c>
      <c r="D32" s="1267" t="s">
        <v>278</v>
      </c>
      <c r="E32" s="1268">
        <v>25</v>
      </c>
      <c r="F32" s="496" t="s">
        <v>715</v>
      </c>
      <c r="G32" s="497"/>
      <c r="H32" s="498"/>
      <c r="I32" s="499"/>
      <c r="J32" s="499"/>
      <c r="K32" s="499"/>
      <c r="L32" s="1272">
        <v>5</v>
      </c>
      <c r="M32" s="499"/>
      <c r="N32" s="499"/>
      <c r="O32" s="499"/>
      <c r="P32" s="499"/>
      <c r="Q32" s="500"/>
      <c r="R32" s="500"/>
      <c r="S32" s="501">
        <f t="shared" si="3"/>
        <v>5</v>
      </c>
      <c r="T32" s="1270">
        <f t="shared" si="1"/>
        <v>125</v>
      </c>
    </row>
    <row r="33" spans="1:20" ht="14.25">
      <c r="A33" s="513"/>
      <c r="B33" s="1261" t="s">
        <v>949</v>
      </c>
      <c r="C33" s="1262">
        <v>5</v>
      </c>
      <c r="D33" s="1196" t="s">
        <v>278</v>
      </c>
      <c r="E33" s="1263">
        <v>25</v>
      </c>
      <c r="F33" s="511" t="s">
        <v>715</v>
      </c>
      <c r="G33" s="512"/>
      <c r="H33" s="513"/>
      <c r="I33" s="514"/>
      <c r="J33" s="514"/>
      <c r="K33" s="514"/>
      <c r="L33" s="1264">
        <v>5</v>
      </c>
      <c r="M33" s="514"/>
      <c r="N33" s="514"/>
      <c r="O33" s="514"/>
      <c r="P33" s="514"/>
      <c r="Q33" s="515"/>
      <c r="R33" s="515"/>
      <c r="S33" s="516">
        <f t="shared" si="3"/>
        <v>5</v>
      </c>
      <c r="T33" s="517">
        <f t="shared" si="1"/>
        <v>125</v>
      </c>
    </row>
    <row r="34" spans="1:20" ht="14.25">
      <c r="A34" s="559"/>
      <c r="B34" s="1265" t="s">
        <v>950</v>
      </c>
      <c r="C34" s="1271">
        <v>5</v>
      </c>
      <c r="D34" s="1274" t="s">
        <v>278</v>
      </c>
      <c r="E34" s="1268">
        <v>25</v>
      </c>
      <c r="F34" s="496" t="s">
        <v>715</v>
      </c>
      <c r="G34" s="497"/>
      <c r="H34" s="498"/>
      <c r="I34" s="499"/>
      <c r="J34" s="499"/>
      <c r="K34" s="499"/>
      <c r="L34" s="1272">
        <v>5</v>
      </c>
      <c r="M34" s="499"/>
      <c r="N34" s="499"/>
      <c r="O34" s="499"/>
      <c r="P34" s="499"/>
      <c r="Q34" s="500"/>
      <c r="R34" s="500"/>
      <c r="S34" s="501">
        <f t="shared" si="3"/>
        <v>5</v>
      </c>
      <c r="T34" s="1270">
        <f t="shared" si="1"/>
        <v>125</v>
      </c>
    </row>
    <row r="35" spans="1:20" ht="14.25">
      <c r="A35" s="559"/>
      <c r="B35" s="1265" t="s">
        <v>951</v>
      </c>
      <c r="C35" s="1271">
        <v>1</v>
      </c>
      <c r="D35" s="1144" t="s">
        <v>182</v>
      </c>
      <c r="E35" s="1268">
        <v>1680</v>
      </c>
      <c r="F35" s="496" t="s">
        <v>715</v>
      </c>
      <c r="G35" s="497"/>
      <c r="H35" s="498"/>
      <c r="I35" s="499"/>
      <c r="J35" s="499"/>
      <c r="K35" s="499"/>
      <c r="L35" s="1272">
        <v>1</v>
      </c>
      <c r="M35" s="499"/>
      <c r="N35" s="499"/>
      <c r="O35" s="499"/>
      <c r="P35" s="499"/>
      <c r="Q35" s="500"/>
      <c r="R35" s="500"/>
      <c r="S35" s="501">
        <f t="shared" si="3"/>
        <v>1</v>
      </c>
      <c r="T35" s="1270">
        <f t="shared" si="1"/>
        <v>1680</v>
      </c>
    </row>
    <row r="36" spans="1:20" ht="14.25">
      <c r="A36" s="513"/>
      <c r="B36" s="1261" t="s">
        <v>952</v>
      </c>
      <c r="C36" s="1262">
        <v>2</v>
      </c>
      <c r="D36" s="1196" t="s">
        <v>278</v>
      </c>
      <c r="E36" s="1263">
        <v>200</v>
      </c>
      <c r="F36" s="511" t="s">
        <v>715</v>
      </c>
      <c r="G36" s="512"/>
      <c r="H36" s="513"/>
      <c r="I36" s="514"/>
      <c r="J36" s="514"/>
      <c r="K36" s="514"/>
      <c r="L36" s="1264">
        <v>2</v>
      </c>
      <c r="M36" s="514"/>
      <c r="N36" s="514"/>
      <c r="O36" s="514"/>
      <c r="P36" s="514"/>
      <c r="Q36" s="515"/>
      <c r="R36" s="515"/>
      <c r="S36" s="516">
        <f t="shared" si="3"/>
        <v>2</v>
      </c>
      <c r="T36" s="517">
        <f t="shared" si="1"/>
        <v>400</v>
      </c>
    </row>
    <row r="37" spans="1:20" ht="14.25">
      <c r="A37" s="559"/>
      <c r="B37" s="1265" t="s">
        <v>953</v>
      </c>
      <c r="C37" s="1271">
        <v>3</v>
      </c>
      <c r="D37" s="1274" t="s">
        <v>278</v>
      </c>
      <c r="E37" s="1268">
        <v>60</v>
      </c>
      <c r="F37" s="496" t="s">
        <v>715</v>
      </c>
      <c r="G37" s="497"/>
      <c r="H37" s="498"/>
      <c r="I37" s="499"/>
      <c r="J37" s="499"/>
      <c r="K37" s="499"/>
      <c r="L37" s="1272">
        <v>3</v>
      </c>
      <c r="M37" s="499"/>
      <c r="N37" s="499"/>
      <c r="O37" s="499"/>
      <c r="P37" s="499"/>
      <c r="Q37" s="500"/>
      <c r="R37" s="500"/>
      <c r="S37" s="501">
        <f t="shared" si="3"/>
        <v>3</v>
      </c>
      <c r="T37" s="1270">
        <f t="shared" si="1"/>
        <v>180</v>
      </c>
    </row>
    <row r="38" spans="1:20" ht="14.25">
      <c r="A38" s="559"/>
      <c r="B38" s="1265" t="s">
        <v>954</v>
      </c>
      <c r="C38" s="1271">
        <v>2</v>
      </c>
      <c r="D38" s="1144" t="s">
        <v>274</v>
      </c>
      <c r="E38" s="1268">
        <v>150</v>
      </c>
      <c r="F38" s="496" t="s">
        <v>715</v>
      </c>
      <c r="G38" s="497"/>
      <c r="H38" s="498"/>
      <c r="I38" s="499"/>
      <c r="J38" s="499"/>
      <c r="K38" s="499"/>
      <c r="L38" s="1272">
        <v>2</v>
      </c>
      <c r="M38" s="499"/>
      <c r="N38" s="499"/>
      <c r="O38" s="499"/>
      <c r="P38" s="499"/>
      <c r="Q38" s="500"/>
      <c r="R38" s="500"/>
      <c r="S38" s="501">
        <f t="shared" si="3"/>
        <v>2</v>
      </c>
      <c r="T38" s="1270">
        <f t="shared" si="1"/>
        <v>300</v>
      </c>
    </row>
    <row r="39" spans="1:20" ht="14.25">
      <c r="A39" s="513"/>
      <c r="B39" s="1261" t="s">
        <v>955</v>
      </c>
      <c r="C39" s="1262">
        <v>5</v>
      </c>
      <c r="D39" s="1158" t="s">
        <v>278</v>
      </c>
      <c r="E39" s="1263">
        <v>26</v>
      </c>
      <c r="F39" s="511" t="s">
        <v>715</v>
      </c>
      <c r="G39" s="512"/>
      <c r="H39" s="513"/>
      <c r="I39" s="514"/>
      <c r="J39" s="514"/>
      <c r="K39" s="514"/>
      <c r="L39" s="1264">
        <v>5</v>
      </c>
      <c r="M39" s="514"/>
      <c r="N39" s="514"/>
      <c r="O39" s="514"/>
      <c r="P39" s="514"/>
      <c r="Q39" s="515"/>
      <c r="R39" s="515"/>
      <c r="S39" s="516">
        <f t="shared" si="3"/>
        <v>5</v>
      </c>
      <c r="T39" s="517">
        <f t="shared" si="1"/>
        <v>130</v>
      </c>
    </row>
    <row r="40" spans="1:20" ht="14.25">
      <c r="A40" s="559"/>
      <c r="B40" s="1265" t="s">
        <v>956</v>
      </c>
      <c r="C40" s="1271">
        <v>4</v>
      </c>
      <c r="D40" s="1144" t="s">
        <v>278</v>
      </c>
      <c r="E40" s="1268">
        <v>25</v>
      </c>
      <c r="F40" s="496" t="s">
        <v>715</v>
      </c>
      <c r="G40" s="497"/>
      <c r="H40" s="498"/>
      <c r="I40" s="499"/>
      <c r="J40" s="499"/>
      <c r="K40" s="499"/>
      <c r="L40" s="499"/>
      <c r="M40" s="499"/>
      <c r="N40" s="499"/>
      <c r="O40" s="1272">
        <v>4</v>
      </c>
      <c r="P40" s="499"/>
      <c r="Q40" s="500"/>
      <c r="R40" s="500"/>
      <c r="S40" s="501">
        <f t="shared" si="3"/>
        <v>4</v>
      </c>
      <c r="T40" s="1270">
        <f t="shared" si="1"/>
        <v>100</v>
      </c>
    </row>
    <row r="41" spans="1:20" ht="14.25">
      <c r="A41" s="559"/>
      <c r="B41" s="1265" t="s">
        <v>957</v>
      </c>
      <c r="C41" s="1271">
        <v>2</v>
      </c>
      <c r="D41" s="1144" t="s">
        <v>278</v>
      </c>
      <c r="E41" s="1268">
        <v>30</v>
      </c>
      <c r="F41" s="496" t="s">
        <v>715</v>
      </c>
      <c r="G41" s="497"/>
      <c r="H41" s="498"/>
      <c r="I41" s="499"/>
      <c r="J41" s="499"/>
      <c r="K41" s="499"/>
      <c r="L41" s="499"/>
      <c r="M41" s="499"/>
      <c r="N41" s="499"/>
      <c r="O41" s="1272">
        <v>2</v>
      </c>
      <c r="P41" s="499"/>
      <c r="Q41" s="500"/>
      <c r="R41" s="500"/>
      <c r="S41" s="501">
        <f t="shared" si="3"/>
        <v>2</v>
      </c>
      <c r="T41" s="1270">
        <f t="shared" si="1"/>
        <v>60</v>
      </c>
    </row>
    <row r="42" spans="1:20" ht="14.25">
      <c r="A42" s="513"/>
      <c r="B42" s="1261" t="s">
        <v>958</v>
      </c>
      <c r="C42" s="1262">
        <v>2</v>
      </c>
      <c r="D42" s="1158" t="s">
        <v>278</v>
      </c>
      <c r="E42" s="1263">
        <v>30</v>
      </c>
      <c r="F42" s="511" t="s">
        <v>715</v>
      </c>
      <c r="G42" s="512"/>
      <c r="H42" s="513"/>
      <c r="I42" s="514"/>
      <c r="J42" s="514"/>
      <c r="K42" s="514"/>
      <c r="L42" s="514"/>
      <c r="M42" s="514"/>
      <c r="N42" s="514"/>
      <c r="O42" s="1264">
        <v>2</v>
      </c>
      <c r="P42" s="514"/>
      <c r="Q42" s="515"/>
      <c r="R42" s="515"/>
      <c r="S42" s="516">
        <f t="shared" si="3"/>
        <v>2</v>
      </c>
      <c r="T42" s="517">
        <f t="shared" si="1"/>
        <v>60</v>
      </c>
    </row>
    <row r="43" spans="1:20" ht="14.25">
      <c r="A43" s="559"/>
      <c r="B43" s="1265" t="s">
        <v>959</v>
      </c>
      <c r="C43" s="1271">
        <v>1</v>
      </c>
      <c r="D43" s="1144" t="s">
        <v>960</v>
      </c>
      <c r="E43" s="1268">
        <v>1000</v>
      </c>
      <c r="F43" s="496" t="s">
        <v>715</v>
      </c>
      <c r="G43" s="497"/>
      <c r="H43" s="498"/>
      <c r="I43" s="499"/>
      <c r="J43" s="499"/>
      <c r="K43" s="499"/>
      <c r="L43" s="499"/>
      <c r="M43" s="499"/>
      <c r="N43" s="499"/>
      <c r="O43" s="1272">
        <v>1</v>
      </c>
      <c r="P43" s="499"/>
      <c r="Q43" s="500"/>
      <c r="R43" s="500"/>
      <c r="S43" s="501">
        <f t="shared" si="3"/>
        <v>1</v>
      </c>
      <c r="T43" s="1270">
        <f t="shared" si="1"/>
        <v>1000</v>
      </c>
    </row>
    <row r="44" spans="1:20" ht="14.25">
      <c r="A44" s="559"/>
      <c r="B44" s="1265" t="s">
        <v>961</v>
      </c>
      <c r="C44" s="1271">
        <v>2</v>
      </c>
      <c r="D44" s="1144" t="s">
        <v>278</v>
      </c>
      <c r="E44" s="1268">
        <v>225</v>
      </c>
      <c r="F44" s="496" t="s">
        <v>715</v>
      </c>
      <c r="G44" s="497"/>
      <c r="H44" s="498"/>
      <c r="I44" s="499"/>
      <c r="J44" s="499"/>
      <c r="K44" s="499"/>
      <c r="L44" s="499"/>
      <c r="M44" s="499"/>
      <c r="N44" s="499"/>
      <c r="O44" s="1272">
        <v>2</v>
      </c>
      <c r="P44" s="499"/>
      <c r="Q44" s="500"/>
      <c r="R44" s="500"/>
      <c r="S44" s="501">
        <f t="shared" si="3"/>
        <v>2</v>
      </c>
      <c r="T44" s="1270">
        <f t="shared" si="1"/>
        <v>450</v>
      </c>
    </row>
    <row r="45" spans="1:20" ht="14.25">
      <c r="A45" s="513"/>
      <c r="B45" s="1261" t="s">
        <v>962</v>
      </c>
      <c r="C45" s="1262">
        <v>1</v>
      </c>
      <c r="D45" s="1158" t="s">
        <v>960</v>
      </c>
      <c r="E45" s="1263">
        <v>800</v>
      </c>
      <c r="F45" s="511" t="s">
        <v>715</v>
      </c>
      <c r="G45" s="512"/>
      <c r="H45" s="513"/>
      <c r="I45" s="514"/>
      <c r="J45" s="514"/>
      <c r="K45" s="514"/>
      <c r="L45" s="514"/>
      <c r="M45" s="514"/>
      <c r="N45" s="514"/>
      <c r="O45" s="1264">
        <v>1</v>
      </c>
      <c r="P45" s="514"/>
      <c r="Q45" s="515"/>
      <c r="R45" s="515"/>
      <c r="S45" s="516">
        <f t="shared" si="3"/>
        <v>1</v>
      </c>
      <c r="T45" s="517">
        <f t="shared" si="1"/>
        <v>800</v>
      </c>
    </row>
    <row r="46" spans="1:20" ht="14.25">
      <c r="A46" s="559"/>
      <c r="B46" s="1265" t="s">
        <v>963</v>
      </c>
      <c r="C46" s="1271">
        <v>20</v>
      </c>
      <c r="D46" s="1267" t="s">
        <v>278</v>
      </c>
      <c r="E46" s="1268">
        <v>50</v>
      </c>
      <c r="F46" s="496" t="s">
        <v>715</v>
      </c>
      <c r="G46" s="497"/>
      <c r="H46" s="498"/>
      <c r="I46" s="499"/>
      <c r="J46" s="499"/>
      <c r="K46" s="499"/>
      <c r="L46" s="499"/>
      <c r="M46" s="499"/>
      <c r="N46" s="499"/>
      <c r="O46" s="1272">
        <v>20</v>
      </c>
      <c r="P46" s="499"/>
      <c r="Q46" s="500"/>
      <c r="R46" s="500"/>
      <c r="S46" s="501">
        <f t="shared" si="3"/>
        <v>20</v>
      </c>
      <c r="T46" s="1270">
        <f t="shared" si="1"/>
        <v>1000</v>
      </c>
    </row>
    <row r="47" spans="1:20" ht="14.25">
      <c r="A47" s="559"/>
      <c r="B47" s="1265" t="s">
        <v>964</v>
      </c>
      <c r="C47" s="1271">
        <v>15</v>
      </c>
      <c r="D47" s="1144" t="s">
        <v>278</v>
      </c>
      <c r="E47" s="1268">
        <v>50</v>
      </c>
      <c r="F47" s="496" t="s">
        <v>715</v>
      </c>
      <c r="G47" s="497"/>
      <c r="H47" s="498"/>
      <c r="I47" s="499"/>
      <c r="J47" s="499"/>
      <c r="K47" s="499"/>
      <c r="L47" s="499"/>
      <c r="M47" s="499"/>
      <c r="N47" s="499"/>
      <c r="O47" s="1272">
        <v>15</v>
      </c>
      <c r="P47" s="499"/>
      <c r="Q47" s="500"/>
      <c r="R47" s="500"/>
      <c r="S47" s="501">
        <f t="shared" si="3"/>
        <v>15</v>
      </c>
      <c r="T47" s="1270">
        <f t="shared" si="1"/>
        <v>750</v>
      </c>
    </row>
    <row r="48" spans="1:20" ht="14.25">
      <c r="A48" s="513"/>
      <c r="B48" s="1261" t="s">
        <v>965</v>
      </c>
      <c r="C48" s="1262">
        <v>3</v>
      </c>
      <c r="D48" s="1158" t="s">
        <v>169</v>
      </c>
      <c r="E48" s="1263">
        <v>70</v>
      </c>
      <c r="F48" s="511" t="s">
        <v>715</v>
      </c>
      <c r="G48" s="512"/>
      <c r="H48" s="513"/>
      <c r="I48" s="514"/>
      <c r="J48" s="514"/>
      <c r="K48" s="514"/>
      <c r="L48" s="514"/>
      <c r="M48" s="514"/>
      <c r="N48" s="514"/>
      <c r="O48" s="1264">
        <v>3</v>
      </c>
      <c r="P48" s="514"/>
      <c r="Q48" s="515"/>
      <c r="R48" s="515"/>
      <c r="S48" s="516">
        <f t="shared" si="3"/>
        <v>3</v>
      </c>
      <c r="T48" s="517">
        <f t="shared" si="1"/>
        <v>210</v>
      </c>
    </row>
    <row r="49" spans="1:20" ht="14.25">
      <c r="A49" s="559"/>
      <c r="B49" s="1265" t="s">
        <v>966</v>
      </c>
      <c r="C49" s="1271">
        <v>2</v>
      </c>
      <c r="D49" s="1144" t="s">
        <v>278</v>
      </c>
      <c r="E49" s="1268">
        <v>75</v>
      </c>
      <c r="F49" s="496" t="s">
        <v>715</v>
      </c>
      <c r="G49" s="497"/>
      <c r="H49" s="498"/>
      <c r="I49" s="499"/>
      <c r="J49" s="499"/>
      <c r="K49" s="499"/>
      <c r="L49" s="499"/>
      <c r="M49" s="499"/>
      <c r="N49" s="499"/>
      <c r="O49" s="1272">
        <v>2</v>
      </c>
      <c r="P49" s="499"/>
      <c r="Q49" s="500"/>
      <c r="R49" s="500"/>
      <c r="S49" s="501">
        <f t="shared" si="3"/>
        <v>2</v>
      </c>
      <c r="T49" s="1270">
        <f t="shared" si="1"/>
        <v>150</v>
      </c>
    </row>
    <row r="50" spans="1:20" ht="14.25">
      <c r="A50" s="559"/>
      <c r="B50" s="1265" t="s">
        <v>967</v>
      </c>
      <c r="C50" s="1271">
        <v>1</v>
      </c>
      <c r="D50" s="1144" t="s">
        <v>960</v>
      </c>
      <c r="E50" s="1268">
        <v>160</v>
      </c>
      <c r="F50" s="496" t="s">
        <v>715</v>
      </c>
      <c r="G50" s="497"/>
      <c r="H50" s="498"/>
      <c r="I50" s="499"/>
      <c r="J50" s="499"/>
      <c r="K50" s="499"/>
      <c r="L50" s="499"/>
      <c r="M50" s="499"/>
      <c r="N50" s="499"/>
      <c r="O50" s="1272">
        <v>1</v>
      </c>
      <c r="P50" s="499"/>
      <c r="Q50" s="500"/>
      <c r="R50" s="500"/>
      <c r="S50" s="501">
        <f t="shared" si="3"/>
        <v>1</v>
      </c>
      <c r="T50" s="1270">
        <f t="shared" si="1"/>
        <v>160</v>
      </c>
    </row>
    <row r="51" spans="1:20" ht="14.25">
      <c r="A51" s="513"/>
      <c r="B51" s="1261" t="s">
        <v>968</v>
      </c>
      <c r="C51" s="1262">
        <v>3</v>
      </c>
      <c r="D51" s="1158" t="s">
        <v>278</v>
      </c>
      <c r="E51" s="1263">
        <v>100</v>
      </c>
      <c r="F51" s="511" t="s">
        <v>715</v>
      </c>
      <c r="G51" s="512"/>
      <c r="H51" s="513"/>
      <c r="I51" s="514"/>
      <c r="J51" s="514"/>
      <c r="K51" s="514"/>
      <c r="L51" s="514"/>
      <c r="M51" s="514"/>
      <c r="N51" s="514"/>
      <c r="O51" s="1264">
        <v>3</v>
      </c>
      <c r="P51" s="514"/>
      <c r="Q51" s="515"/>
      <c r="R51" s="515"/>
      <c r="S51" s="516">
        <f t="shared" si="3"/>
        <v>3</v>
      </c>
      <c r="T51" s="517">
        <f t="shared" si="1"/>
        <v>300</v>
      </c>
    </row>
    <row r="52" spans="1:20" ht="14.25">
      <c r="A52" s="559"/>
      <c r="B52" s="1265" t="s">
        <v>969</v>
      </c>
      <c r="C52" s="1271">
        <v>2</v>
      </c>
      <c r="D52" s="1144" t="s">
        <v>278</v>
      </c>
      <c r="E52" s="1268">
        <v>100</v>
      </c>
      <c r="F52" s="496" t="s">
        <v>715</v>
      </c>
      <c r="G52" s="497"/>
      <c r="H52" s="498"/>
      <c r="I52" s="499"/>
      <c r="J52" s="499"/>
      <c r="K52" s="499"/>
      <c r="L52" s="499"/>
      <c r="M52" s="499"/>
      <c r="N52" s="499"/>
      <c r="O52" s="1272">
        <v>2</v>
      </c>
      <c r="P52" s="499"/>
      <c r="Q52" s="500"/>
      <c r="R52" s="500"/>
      <c r="S52" s="501">
        <f t="shared" si="3"/>
        <v>2</v>
      </c>
      <c r="T52" s="1270">
        <f t="shared" si="1"/>
        <v>200</v>
      </c>
    </row>
    <row r="53" spans="1:20" ht="14.25">
      <c r="A53" s="559"/>
      <c r="B53" s="1265" t="s">
        <v>970</v>
      </c>
      <c r="C53" s="1271">
        <v>4</v>
      </c>
      <c r="D53" s="1144" t="s">
        <v>274</v>
      </c>
      <c r="E53" s="1268">
        <v>50</v>
      </c>
      <c r="F53" s="496" t="s">
        <v>715</v>
      </c>
      <c r="G53" s="497"/>
      <c r="H53" s="498"/>
      <c r="I53" s="499"/>
      <c r="J53" s="499"/>
      <c r="K53" s="499"/>
      <c r="L53" s="499"/>
      <c r="M53" s="499"/>
      <c r="N53" s="499"/>
      <c r="O53" s="1272">
        <v>4</v>
      </c>
      <c r="P53" s="499"/>
      <c r="Q53" s="500"/>
      <c r="R53" s="500"/>
      <c r="S53" s="501">
        <f t="shared" si="3"/>
        <v>4</v>
      </c>
      <c r="T53" s="1270">
        <f t="shared" si="1"/>
        <v>200</v>
      </c>
    </row>
    <row r="54" spans="1:20" ht="14.25">
      <c r="A54" s="513"/>
      <c r="B54" s="1261" t="s">
        <v>971</v>
      </c>
      <c r="C54" s="1262">
        <v>5</v>
      </c>
      <c r="D54" s="1158" t="s">
        <v>274</v>
      </c>
      <c r="E54" s="1263">
        <v>70</v>
      </c>
      <c r="F54" s="511" t="s">
        <v>715</v>
      </c>
      <c r="G54" s="512"/>
      <c r="H54" s="513"/>
      <c r="I54" s="514"/>
      <c r="J54" s="514"/>
      <c r="K54" s="514"/>
      <c r="L54" s="514"/>
      <c r="M54" s="514"/>
      <c r="N54" s="514"/>
      <c r="O54" s="1264">
        <v>5</v>
      </c>
      <c r="P54" s="514"/>
      <c r="Q54" s="515"/>
      <c r="R54" s="515"/>
      <c r="S54" s="516">
        <f t="shared" si="3"/>
        <v>5</v>
      </c>
      <c r="T54" s="517">
        <f t="shared" si="1"/>
        <v>350</v>
      </c>
    </row>
    <row r="55" spans="1:20" ht="14.25">
      <c r="A55" s="559"/>
      <c r="B55" s="1265" t="s">
        <v>972</v>
      </c>
      <c r="C55" s="1271">
        <v>4</v>
      </c>
      <c r="D55" s="1144" t="s">
        <v>274</v>
      </c>
      <c r="E55" s="1268">
        <v>50</v>
      </c>
      <c r="F55" s="496" t="s">
        <v>715</v>
      </c>
      <c r="G55" s="497"/>
      <c r="H55" s="498"/>
      <c r="I55" s="499"/>
      <c r="J55" s="499"/>
      <c r="K55" s="499"/>
      <c r="L55" s="499"/>
      <c r="M55" s="499"/>
      <c r="N55" s="499"/>
      <c r="O55" s="1272">
        <v>4</v>
      </c>
      <c r="P55" s="499"/>
      <c r="Q55" s="500"/>
      <c r="R55" s="500"/>
      <c r="S55" s="501">
        <f t="shared" si="3"/>
        <v>4</v>
      </c>
      <c r="T55" s="1270">
        <f t="shared" si="1"/>
        <v>200</v>
      </c>
    </row>
    <row r="56" spans="1:20" ht="14.25">
      <c r="A56" s="559"/>
      <c r="B56" s="1265" t="s">
        <v>973</v>
      </c>
      <c r="C56" s="1271">
        <v>5</v>
      </c>
      <c r="D56" s="1144" t="s">
        <v>974</v>
      </c>
      <c r="E56" s="1268">
        <v>40</v>
      </c>
      <c r="F56" s="496" t="s">
        <v>715</v>
      </c>
      <c r="G56" s="497"/>
      <c r="H56" s="498"/>
      <c r="I56" s="499"/>
      <c r="J56" s="499"/>
      <c r="K56" s="499"/>
      <c r="L56" s="499"/>
      <c r="M56" s="499"/>
      <c r="N56" s="499"/>
      <c r="O56" s="1272">
        <v>5</v>
      </c>
      <c r="P56" s="499"/>
      <c r="Q56" s="500"/>
      <c r="R56" s="500"/>
      <c r="S56" s="501">
        <f t="shared" si="3"/>
        <v>5</v>
      </c>
      <c r="T56" s="1270">
        <f t="shared" si="1"/>
        <v>200</v>
      </c>
    </row>
    <row r="57" spans="1:20" ht="15" thickBot="1">
      <c r="A57" s="513"/>
      <c r="B57" s="1261" t="s">
        <v>975</v>
      </c>
      <c r="C57" s="1262">
        <v>1</v>
      </c>
      <c r="D57" s="1196" t="s">
        <v>196</v>
      </c>
      <c r="E57" s="1263">
        <v>105</v>
      </c>
      <c r="F57" s="511" t="s">
        <v>715</v>
      </c>
      <c r="G57" s="512"/>
      <c r="H57" s="513"/>
      <c r="I57" s="514"/>
      <c r="J57" s="514"/>
      <c r="K57" s="514"/>
      <c r="L57" s="514"/>
      <c r="M57" s="514"/>
      <c r="N57" s="514"/>
      <c r="O57" s="1264">
        <v>1</v>
      </c>
      <c r="P57" s="514"/>
      <c r="Q57" s="515"/>
      <c r="R57" s="515"/>
      <c r="S57" s="516">
        <f t="shared" si="3"/>
        <v>1</v>
      </c>
      <c r="T57" s="517">
        <f t="shared" si="1"/>
        <v>105</v>
      </c>
    </row>
    <row r="58" spans="1:20" ht="15">
      <c r="A58" s="559"/>
      <c r="B58" s="1252" t="s">
        <v>976</v>
      </c>
      <c r="C58" s="1276"/>
      <c r="D58" s="1277"/>
      <c r="E58" s="495"/>
      <c r="F58" s="496"/>
      <c r="G58" s="497"/>
      <c r="H58" s="498"/>
      <c r="I58" s="498"/>
      <c r="J58" s="498"/>
      <c r="K58" s="498"/>
      <c r="L58" s="498"/>
      <c r="M58" s="499"/>
      <c r="N58" s="500"/>
      <c r="O58" s="500"/>
      <c r="P58" s="499"/>
      <c r="Q58" s="500"/>
      <c r="R58" s="500"/>
      <c r="S58" s="501"/>
      <c r="T58" s="502"/>
    </row>
    <row r="59" spans="1:20" ht="14.25">
      <c r="A59" s="513"/>
      <c r="B59" s="1261" t="s">
        <v>855</v>
      </c>
      <c r="C59" s="1264">
        <v>9</v>
      </c>
      <c r="D59" s="1278" t="s">
        <v>278</v>
      </c>
      <c r="E59" s="1263">
        <v>550</v>
      </c>
      <c r="F59" s="511"/>
      <c r="G59" s="512"/>
      <c r="H59" s="513"/>
      <c r="I59" s="1264">
        <v>9</v>
      </c>
      <c r="J59" s="513"/>
      <c r="K59" s="513"/>
      <c r="L59" s="513"/>
      <c r="M59" s="514"/>
      <c r="N59" s="515"/>
      <c r="O59" s="515"/>
      <c r="P59" s="514"/>
      <c r="Q59" s="515"/>
      <c r="R59" s="515"/>
      <c r="S59" s="516">
        <f t="shared" si="3"/>
        <v>9</v>
      </c>
      <c r="T59" s="517">
        <f>E59*S59</f>
        <v>4950</v>
      </c>
    </row>
    <row r="60" spans="1:20" ht="14.25">
      <c r="A60" s="559"/>
      <c r="B60" s="1265" t="s">
        <v>512</v>
      </c>
      <c r="C60" s="1272">
        <v>9</v>
      </c>
      <c r="D60" s="1279" t="s">
        <v>278</v>
      </c>
      <c r="E60" s="1268">
        <v>500</v>
      </c>
      <c r="F60" s="496"/>
      <c r="G60" s="497"/>
      <c r="H60" s="498"/>
      <c r="I60" s="1272">
        <v>9</v>
      </c>
      <c r="J60" s="498"/>
      <c r="K60" s="498"/>
      <c r="L60" s="498"/>
      <c r="M60" s="499"/>
      <c r="N60" s="500"/>
      <c r="O60" s="500"/>
      <c r="P60" s="499"/>
      <c r="Q60" s="500"/>
      <c r="R60" s="500"/>
      <c r="S60" s="501">
        <f t="shared" si="3"/>
        <v>9</v>
      </c>
      <c r="T60" s="502">
        <f aca="true" t="shared" si="4" ref="T60:T88">E60*S60</f>
        <v>4500</v>
      </c>
    </row>
    <row r="61" spans="1:20" ht="14.25">
      <c r="A61" s="559"/>
      <c r="B61" s="1265" t="s">
        <v>977</v>
      </c>
      <c r="C61" s="1272">
        <v>1</v>
      </c>
      <c r="D61" s="1280" t="s">
        <v>404</v>
      </c>
      <c r="E61" s="1268">
        <v>2000</v>
      </c>
      <c r="F61" s="496"/>
      <c r="G61" s="497"/>
      <c r="H61" s="498"/>
      <c r="I61" s="1272">
        <v>1</v>
      </c>
      <c r="J61" s="498"/>
      <c r="K61" s="498"/>
      <c r="L61" s="498"/>
      <c r="M61" s="499"/>
      <c r="N61" s="500"/>
      <c r="O61" s="500"/>
      <c r="P61" s="499"/>
      <c r="Q61" s="500"/>
      <c r="R61" s="500"/>
      <c r="S61" s="501">
        <f t="shared" si="3"/>
        <v>1</v>
      </c>
      <c r="T61" s="502">
        <f t="shared" si="4"/>
        <v>2000</v>
      </c>
    </row>
    <row r="62" spans="1:20" ht="14.25">
      <c r="A62" s="513"/>
      <c r="B62" s="1261" t="s">
        <v>978</v>
      </c>
      <c r="C62" s="1264">
        <v>5</v>
      </c>
      <c r="D62" s="1278" t="s">
        <v>271</v>
      </c>
      <c r="E62" s="1263">
        <f>16500/5</f>
        <v>3300</v>
      </c>
      <c r="F62" s="1281"/>
      <c r="G62" s="512"/>
      <c r="H62" s="513"/>
      <c r="I62" s="1264">
        <v>5</v>
      </c>
      <c r="J62" s="513"/>
      <c r="K62" s="513"/>
      <c r="L62" s="513"/>
      <c r="M62" s="514"/>
      <c r="N62" s="515"/>
      <c r="O62" s="515"/>
      <c r="P62" s="514"/>
      <c r="Q62" s="515"/>
      <c r="R62" s="515"/>
      <c r="S62" s="516">
        <f t="shared" si="3"/>
        <v>5</v>
      </c>
      <c r="T62" s="517">
        <f t="shared" si="4"/>
        <v>16500</v>
      </c>
    </row>
    <row r="63" spans="1:20" ht="14.25">
      <c r="A63" s="559"/>
      <c r="B63" s="1265" t="s">
        <v>979</v>
      </c>
      <c r="C63" s="1272">
        <v>15</v>
      </c>
      <c r="D63" s="1282" t="s">
        <v>278</v>
      </c>
      <c r="E63" s="1268">
        <f>1500/15</f>
        <v>100</v>
      </c>
      <c r="F63" s="496"/>
      <c r="G63" s="497"/>
      <c r="H63" s="498"/>
      <c r="I63" s="1272">
        <v>15</v>
      </c>
      <c r="J63" s="498"/>
      <c r="K63" s="498"/>
      <c r="L63" s="498"/>
      <c r="M63" s="499"/>
      <c r="N63" s="500"/>
      <c r="O63" s="500"/>
      <c r="P63" s="499"/>
      <c r="Q63" s="500"/>
      <c r="R63" s="500"/>
      <c r="S63" s="501">
        <f t="shared" si="3"/>
        <v>15</v>
      </c>
      <c r="T63" s="502">
        <f t="shared" si="4"/>
        <v>1500</v>
      </c>
    </row>
    <row r="64" spans="1:20" ht="14.25">
      <c r="A64" s="559"/>
      <c r="B64" s="1265" t="s">
        <v>980</v>
      </c>
      <c r="C64" s="1272">
        <v>25</v>
      </c>
      <c r="D64" s="1280" t="s">
        <v>278</v>
      </c>
      <c r="E64" s="1268">
        <f>1250/25</f>
        <v>50</v>
      </c>
      <c r="F64" s="496"/>
      <c r="G64" s="497"/>
      <c r="H64" s="498"/>
      <c r="I64" s="1272">
        <v>25</v>
      </c>
      <c r="J64" s="498"/>
      <c r="K64" s="498"/>
      <c r="L64" s="498"/>
      <c r="M64" s="499"/>
      <c r="N64" s="500"/>
      <c r="O64" s="500"/>
      <c r="P64" s="499"/>
      <c r="Q64" s="500"/>
      <c r="R64" s="500"/>
      <c r="S64" s="501">
        <f t="shared" si="3"/>
        <v>25</v>
      </c>
      <c r="T64" s="502">
        <f t="shared" si="4"/>
        <v>1250</v>
      </c>
    </row>
    <row r="65" spans="1:20" ht="14.25">
      <c r="A65" s="513"/>
      <c r="B65" s="1261" t="s">
        <v>981</v>
      </c>
      <c r="C65" s="1264">
        <v>300</v>
      </c>
      <c r="D65" s="1278" t="s">
        <v>278</v>
      </c>
      <c r="E65" s="1263">
        <f>10500/300</f>
        <v>35</v>
      </c>
      <c r="F65" s="511"/>
      <c r="G65" s="512"/>
      <c r="H65" s="513"/>
      <c r="I65" s="1264">
        <v>300</v>
      </c>
      <c r="J65" s="513"/>
      <c r="K65" s="513"/>
      <c r="L65" s="513"/>
      <c r="M65" s="514"/>
      <c r="N65" s="515"/>
      <c r="O65" s="515"/>
      <c r="P65" s="514"/>
      <c r="Q65" s="515"/>
      <c r="R65" s="515"/>
      <c r="S65" s="516">
        <f t="shared" si="3"/>
        <v>300</v>
      </c>
      <c r="T65" s="517">
        <f t="shared" si="4"/>
        <v>10500</v>
      </c>
    </row>
    <row r="66" spans="1:20" ht="14.25">
      <c r="A66" s="559"/>
      <c r="B66" s="1265" t="s">
        <v>982</v>
      </c>
      <c r="C66" s="1272">
        <v>152</v>
      </c>
      <c r="D66" s="1279" t="s">
        <v>974</v>
      </c>
      <c r="E66" s="1268">
        <f>5320/152</f>
        <v>35</v>
      </c>
      <c r="F66" s="496"/>
      <c r="G66" s="497"/>
      <c r="H66" s="498"/>
      <c r="I66" s="1272">
        <v>152</v>
      </c>
      <c r="J66" s="498"/>
      <c r="K66" s="498"/>
      <c r="L66" s="498"/>
      <c r="M66" s="499"/>
      <c r="N66" s="500"/>
      <c r="O66" s="500"/>
      <c r="P66" s="499"/>
      <c r="Q66" s="500"/>
      <c r="R66" s="500"/>
      <c r="S66" s="501">
        <f t="shared" si="3"/>
        <v>152</v>
      </c>
      <c r="T66" s="502">
        <f t="shared" si="4"/>
        <v>5320</v>
      </c>
    </row>
    <row r="67" spans="1:20" ht="14.25">
      <c r="A67" s="559"/>
      <c r="B67" s="1265" t="s">
        <v>983</v>
      </c>
      <c r="C67" s="1272">
        <v>3</v>
      </c>
      <c r="D67" s="1283" t="s">
        <v>614</v>
      </c>
      <c r="E67" s="1268">
        <f>12600/3</f>
        <v>4200</v>
      </c>
      <c r="F67" s="496"/>
      <c r="G67" s="497"/>
      <c r="H67" s="498"/>
      <c r="I67" s="498"/>
      <c r="J67" s="498"/>
      <c r="K67" s="498"/>
      <c r="L67" s="1272">
        <v>3</v>
      </c>
      <c r="M67" s="499"/>
      <c r="N67" s="500"/>
      <c r="O67" s="500"/>
      <c r="P67" s="499"/>
      <c r="Q67" s="500"/>
      <c r="R67" s="500"/>
      <c r="S67" s="501">
        <f t="shared" si="3"/>
        <v>3</v>
      </c>
      <c r="T67" s="502">
        <f t="shared" si="4"/>
        <v>12600</v>
      </c>
    </row>
    <row r="68" spans="1:20" ht="14.25">
      <c r="A68" s="513"/>
      <c r="B68" s="1261" t="s">
        <v>984</v>
      </c>
      <c r="C68" s="1264">
        <v>2</v>
      </c>
      <c r="D68" s="1284" t="s">
        <v>278</v>
      </c>
      <c r="E68" s="1263">
        <f>3000/2</f>
        <v>1500</v>
      </c>
      <c r="F68" s="1281"/>
      <c r="G68" s="512"/>
      <c r="H68" s="513"/>
      <c r="I68" s="513"/>
      <c r="J68" s="513"/>
      <c r="K68" s="513"/>
      <c r="L68" s="1264">
        <v>2</v>
      </c>
      <c r="M68" s="514"/>
      <c r="N68" s="515"/>
      <c r="O68" s="515"/>
      <c r="P68" s="514"/>
      <c r="Q68" s="515"/>
      <c r="R68" s="515"/>
      <c r="S68" s="516">
        <f t="shared" si="3"/>
        <v>2</v>
      </c>
      <c r="T68" s="517">
        <f t="shared" si="4"/>
        <v>3000</v>
      </c>
    </row>
    <row r="69" spans="1:20" ht="14.25">
      <c r="A69" s="559"/>
      <c r="B69" s="1265" t="s">
        <v>985</v>
      </c>
      <c r="C69" s="1272">
        <v>4</v>
      </c>
      <c r="D69" s="1282" t="s">
        <v>278</v>
      </c>
      <c r="E69" s="1268">
        <f>3600/4</f>
        <v>900</v>
      </c>
      <c r="F69" s="496"/>
      <c r="G69" s="497"/>
      <c r="H69" s="498"/>
      <c r="I69" s="498"/>
      <c r="J69" s="498"/>
      <c r="K69" s="498"/>
      <c r="L69" s="1272">
        <v>4</v>
      </c>
      <c r="M69" s="499"/>
      <c r="N69" s="500"/>
      <c r="O69" s="500"/>
      <c r="P69" s="499"/>
      <c r="Q69" s="500"/>
      <c r="R69" s="500"/>
      <c r="S69" s="501">
        <f t="shared" si="3"/>
        <v>4</v>
      </c>
      <c r="T69" s="502">
        <f t="shared" si="4"/>
        <v>3600</v>
      </c>
    </row>
    <row r="70" spans="1:20" ht="14.25">
      <c r="A70" s="559"/>
      <c r="B70" s="1265" t="s">
        <v>986</v>
      </c>
      <c r="C70" s="1272">
        <v>2</v>
      </c>
      <c r="D70" s="1280" t="s">
        <v>614</v>
      </c>
      <c r="E70" s="1268">
        <f>3600/2</f>
        <v>1800</v>
      </c>
      <c r="F70" s="496"/>
      <c r="G70" s="497"/>
      <c r="H70" s="498"/>
      <c r="I70" s="498"/>
      <c r="J70" s="498"/>
      <c r="K70" s="498"/>
      <c r="L70" s="1272">
        <v>2</v>
      </c>
      <c r="M70" s="499"/>
      <c r="N70" s="500"/>
      <c r="O70" s="500"/>
      <c r="P70" s="499"/>
      <c r="Q70" s="500"/>
      <c r="R70" s="500"/>
      <c r="S70" s="501">
        <f t="shared" si="3"/>
        <v>2</v>
      </c>
      <c r="T70" s="502">
        <f t="shared" si="4"/>
        <v>3600</v>
      </c>
    </row>
    <row r="71" spans="1:20" ht="14.25">
      <c r="A71" s="513"/>
      <c r="B71" s="1261" t="s">
        <v>987</v>
      </c>
      <c r="C71" s="1264">
        <v>5</v>
      </c>
      <c r="D71" s="1284" t="s">
        <v>357</v>
      </c>
      <c r="E71" s="1263">
        <f>250/5</f>
        <v>50</v>
      </c>
      <c r="F71" s="511"/>
      <c r="G71" s="512"/>
      <c r="H71" s="513"/>
      <c r="I71" s="513"/>
      <c r="J71" s="513"/>
      <c r="K71" s="513"/>
      <c r="L71" s="1264">
        <v>5</v>
      </c>
      <c r="M71" s="514"/>
      <c r="N71" s="515"/>
      <c r="O71" s="515"/>
      <c r="P71" s="514"/>
      <c r="Q71" s="515"/>
      <c r="R71" s="515"/>
      <c r="S71" s="516">
        <f t="shared" si="3"/>
        <v>5</v>
      </c>
      <c r="T71" s="517">
        <f t="shared" si="4"/>
        <v>250</v>
      </c>
    </row>
    <row r="72" spans="1:20" ht="14.25">
      <c r="A72" s="559"/>
      <c r="B72" s="1265" t="s">
        <v>988</v>
      </c>
      <c r="C72" s="1272">
        <v>6</v>
      </c>
      <c r="D72" s="1282" t="s">
        <v>299</v>
      </c>
      <c r="E72" s="1268">
        <f>1200/6</f>
        <v>200</v>
      </c>
      <c r="F72" s="496"/>
      <c r="G72" s="497"/>
      <c r="H72" s="498"/>
      <c r="I72" s="498"/>
      <c r="J72" s="498"/>
      <c r="K72" s="498"/>
      <c r="L72" s="1272">
        <v>6</v>
      </c>
      <c r="M72" s="499"/>
      <c r="N72" s="500"/>
      <c r="O72" s="500"/>
      <c r="P72" s="499"/>
      <c r="Q72" s="500"/>
      <c r="R72" s="500"/>
      <c r="S72" s="501">
        <f t="shared" si="3"/>
        <v>6</v>
      </c>
      <c r="T72" s="502">
        <f t="shared" si="4"/>
        <v>1200</v>
      </c>
    </row>
    <row r="73" spans="1:20" ht="14.25">
      <c r="A73" s="559"/>
      <c r="B73" s="1265" t="s">
        <v>989</v>
      </c>
      <c r="C73" s="1271">
        <v>3</v>
      </c>
      <c r="D73" s="1144" t="s">
        <v>278</v>
      </c>
      <c r="E73" s="1268">
        <f>450/3</f>
        <v>150</v>
      </c>
      <c r="F73" s="496"/>
      <c r="G73" s="497"/>
      <c r="H73" s="498"/>
      <c r="I73" s="498"/>
      <c r="J73" s="498"/>
      <c r="K73" s="498"/>
      <c r="L73" s="1271">
        <v>3</v>
      </c>
      <c r="M73" s="499"/>
      <c r="N73" s="500"/>
      <c r="O73" s="500"/>
      <c r="P73" s="499"/>
      <c r="Q73" s="500"/>
      <c r="R73" s="500"/>
      <c r="S73" s="501">
        <f t="shared" si="3"/>
        <v>3</v>
      </c>
      <c r="T73" s="502">
        <f t="shared" si="4"/>
        <v>450</v>
      </c>
    </row>
    <row r="74" spans="1:20" ht="14.25">
      <c r="A74" s="513"/>
      <c r="B74" s="1261" t="s">
        <v>990</v>
      </c>
      <c r="C74" s="1262">
        <v>3</v>
      </c>
      <c r="D74" s="1196" t="s">
        <v>974</v>
      </c>
      <c r="E74" s="1263">
        <f>450/3</f>
        <v>150</v>
      </c>
      <c r="F74" s="511"/>
      <c r="G74" s="512"/>
      <c r="H74" s="513"/>
      <c r="I74" s="513"/>
      <c r="J74" s="513"/>
      <c r="K74" s="513"/>
      <c r="L74" s="1262">
        <v>3</v>
      </c>
      <c r="M74" s="514"/>
      <c r="N74" s="515"/>
      <c r="O74" s="515"/>
      <c r="P74" s="514"/>
      <c r="Q74" s="515"/>
      <c r="R74" s="515"/>
      <c r="S74" s="516">
        <f t="shared" si="3"/>
        <v>3</v>
      </c>
      <c r="T74" s="517">
        <f t="shared" si="4"/>
        <v>450</v>
      </c>
    </row>
    <row r="75" spans="1:20" ht="14.25">
      <c r="A75" s="559"/>
      <c r="B75" s="1265" t="s">
        <v>991</v>
      </c>
      <c r="C75" s="1271">
        <v>2</v>
      </c>
      <c r="D75" s="1274" t="s">
        <v>278</v>
      </c>
      <c r="E75" s="1268">
        <f>640/2</f>
        <v>320</v>
      </c>
      <c r="F75" s="496"/>
      <c r="G75" s="497"/>
      <c r="H75" s="498"/>
      <c r="I75" s="498"/>
      <c r="J75" s="498"/>
      <c r="K75" s="498"/>
      <c r="L75" s="1271">
        <v>2</v>
      </c>
      <c r="M75" s="499"/>
      <c r="N75" s="500"/>
      <c r="O75" s="500"/>
      <c r="P75" s="499"/>
      <c r="Q75" s="500"/>
      <c r="R75" s="500"/>
      <c r="S75" s="501">
        <f t="shared" si="3"/>
        <v>2</v>
      </c>
      <c r="T75" s="502">
        <f t="shared" si="4"/>
        <v>640</v>
      </c>
    </row>
    <row r="76" spans="1:20" ht="14.25">
      <c r="A76" s="559"/>
      <c r="B76" s="1265" t="s">
        <v>992</v>
      </c>
      <c r="C76" s="1271">
        <v>5</v>
      </c>
      <c r="D76" s="1144" t="s">
        <v>278</v>
      </c>
      <c r="E76" s="1268">
        <f>750/5</f>
        <v>150</v>
      </c>
      <c r="F76" s="496"/>
      <c r="G76" s="497"/>
      <c r="H76" s="498"/>
      <c r="I76" s="498"/>
      <c r="J76" s="498"/>
      <c r="K76" s="498"/>
      <c r="L76" s="1271">
        <v>5</v>
      </c>
      <c r="M76" s="499"/>
      <c r="N76" s="500"/>
      <c r="O76" s="500"/>
      <c r="P76" s="499"/>
      <c r="Q76" s="500"/>
      <c r="R76" s="500"/>
      <c r="S76" s="501">
        <f t="shared" si="3"/>
        <v>5</v>
      </c>
      <c r="T76" s="502">
        <f t="shared" si="4"/>
        <v>750</v>
      </c>
    </row>
    <row r="77" spans="1:20" ht="14.25">
      <c r="A77" s="513"/>
      <c r="B77" s="1261" t="s">
        <v>993</v>
      </c>
      <c r="C77" s="1262">
        <v>1</v>
      </c>
      <c r="D77" s="1196" t="s">
        <v>960</v>
      </c>
      <c r="E77" s="1263">
        <f>800</f>
        <v>800</v>
      </c>
      <c r="F77" s="511"/>
      <c r="G77" s="512"/>
      <c r="H77" s="513"/>
      <c r="I77" s="513"/>
      <c r="J77" s="513"/>
      <c r="K77" s="513"/>
      <c r="L77" s="1262">
        <v>1</v>
      </c>
      <c r="M77" s="514"/>
      <c r="N77" s="515"/>
      <c r="O77" s="515"/>
      <c r="P77" s="514"/>
      <c r="Q77" s="515"/>
      <c r="R77" s="515"/>
      <c r="S77" s="516">
        <f t="shared" si="3"/>
        <v>1</v>
      </c>
      <c r="T77" s="517">
        <f t="shared" si="4"/>
        <v>800</v>
      </c>
    </row>
    <row r="78" spans="1:20" ht="14.25">
      <c r="A78" s="559"/>
      <c r="B78" s="1265" t="s">
        <v>994</v>
      </c>
      <c r="C78" s="1271">
        <v>2</v>
      </c>
      <c r="D78" s="1274" t="s">
        <v>278</v>
      </c>
      <c r="E78" s="1268">
        <f>950/2</f>
        <v>475</v>
      </c>
      <c r="F78" s="496"/>
      <c r="G78" s="497"/>
      <c r="H78" s="498"/>
      <c r="I78" s="498"/>
      <c r="J78" s="498"/>
      <c r="K78" s="498"/>
      <c r="L78" s="498"/>
      <c r="M78" s="499"/>
      <c r="N78" s="500"/>
      <c r="O78" s="1271">
        <v>2</v>
      </c>
      <c r="P78" s="499"/>
      <c r="Q78" s="500"/>
      <c r="R78" s="500"/>
      <c r="S78" s="501">
        <f t="shared" si="3"/>
        <v>2</v>
      </c>
      <c r="T78" s="502">
        <f t="shared" si="4"/>
        <v>950</v>
      </c>
    </row>
    <row r="79" spans="1:20" ht="14.25">
      <c r="A79" s="559"/>
      <c r="B79" s="1265" t="s">
        <v>995</v>
      </c>
      <c r="C79" s="1271">
        <v>3</v>
      </c>
      <c r="D79" s="1144" t="s">
        <v>278</v>
      </c>
      <c r="E79" s="1268">
        <f>240/3</f>
        <v>80</v>
      </c>
      <c r="F79" s="496"/>
      <c r="G79" s="497"/>
      <c r="H79" s="498"/>
      <c r="I79" s="498"/>
      <c r="J79" s="498"/>
      <c r="K79" s="498"/>
      <c r="L79" s="498"/>
      <c r="M79" s="499"/>
      <c r="N79" s="500"/>
      <c r="O79" s="1271">
        <v>3</v>
      </c>
      <c r="P79" s="499"/>
      <c r="Q79" s="500"/>
      <c r="R79" s="500"/>
      <c r="S79" s="501">
        <f t="shared" si="3"/>
        <v>3</v>
      </c>
      <c r="T79" s="502">
        <f t="shared" si="4"/>
        <v>240</v>
      </c>
    </row>
    <row r="80" spans="1:20" ht="14.25">
      <c r="A80" s="513"/>
      <c r="B80" s="1261" t="s">
        <v>996</v>
      </c>
      <c r="C80" s="1262">
        <v>3</v>
      </c>
      <c r="D80" s="1196" t="s">
        <v>278</v>
      </c>
      <c r="E80" s="1263">
        <f>600/3</f>
        <v>200</v>
      </c>
      <c r="F80" s="511"/>
      <c r="G80" s="512"/>
      <c r="H80" s="513"/>
      <c r="I80" s="513"/>
      <c r="J80" s="513"/>
      <c r="K80" s="513"/>
      <c r="L80" s="513"/>
      <c r="M80" s="514"/>
      <c r="N80" s="515"/>
      <c r="O80" s="1262">
        <v>3</v>
      </c>
      <c r="P80" s="514"/>
      <c r="Q80" s="515"/>
      <c r="R80" s="515"/>
      <c r="S80" s="516">
        <f t="shared" si="3"/>
        <v>3</v>
      </c>
      <c r="T80" s="517">
        <f t="shared" si="4"/>
        <v>600</v>
      </c>
    </row>
    <row r="81" spans="1:20" ht="14.25">
      <c r="A81" s="559"/>
      <c r="B81" s="1265" t="s">
        <v>997</v>
      </c>
      <c r="C81" s="1271">
        <v>3</v>
      </c>
      <c r="D81" s="1274" t="s">
        <v>278</v>
      </c>
      <c r="E81" s="1268">
        <f>450/3</f>
        <v>150</v>
      </c>
      <c r="F81" s="496"/>
      <c r="G81" s="497"/>
      <c r="H81" s="498"/>
      <c r="I81" s="498"/>
      <c r="J81" s="498"/>
      <c r="K81" s="498"/>
      <c r="L81" s="498"/>
      <c r="M81" s="499"/>
      <c r="N81" s="500"/>
      <c r="O81" s="1271">
        <v>3</v>
      </c>
      <c r="P81" s="499"/>
      <c r="Q81" s="500"/>
      <c r="R81" s="500"/>
      <c r="S81" s="501">
        <f t="shared" si="3"/>
        <v>3</v>
      </c>
      <c r="T81" s="502">
        <f t="shared" si="4"/>
        <v>450</v>
      </c>
    </row>
    <row r="82" spans="1:20" ht="14.25">
      <c r="A82" s="559"/>
      <c r="B82" s="1265" t="s">
        <v>998</v>
      </c>
      <c r="C82" s="1271">
        <v>5</v>
      </c>
      <c r="D82" s="1144" t="s">
        <v>278</v>
      </c>
      <c r="E82" s="1268">
        <f>400/5</f>
        <v>80</v>
      </c>
      <c r="F82" s="496"/>
      <c r="G82" s="497"/>
      <c r="H82" s="498"/>
      <c r="I82" s="498"/>
      <c r="J82" s="498"/>
      <c r="K82" s="498"/>
      <c r="L82" s="498"/>
      <c r="M82" s="499"/>
      <c r="N82" s="500"/>
      <c r="O82" s="1271">
        <v>5</v>
      </c>
      <c r="P82" s="499"/>
      <c r="Q82" s="500"/>
      <c r="R82" s="500"/>
      <c r="S82" s="501">
        <f t="shared" si="3"/>
        <v>5</v>
      </c>
      <c r="T82" s="502">
        <f t="shared" si="4"/>
        <v>400</v>
      </c>
    </row>
    <row r="83" spans="1:20" ht="14.25">
      <c r="A83" s="513"/>
      <c r="B83" s="1261" t="s">
        <v>999</v>
      </c>
      <c r="C83" s="1262">
        <v>4</v>
      </c>
      <c r="D83" s="1196" t="s">
        <v>278</v>
      </c>
      <c r="E83" s="1263">
        <f>600/4</f>
        <v>150</v>
      </c>
      <c r="F83" s="511"/>
      <c r="G83" s="512"/>
      <c r="H83" s="513"/>
      <c r="I83" s="513"/>
      <c r="J83" s="513"/>
      <c r="K83" s="513"/>
      <c r="L83" s="513"/>
      <c r="M83" s="514"/>
      <c r="N83" s="515"/>
      <c r="O83" s="1262">
        <v>4</v>
      </c>
      <c r="P83" s="514"/>
      <c r="Q83" s="515"/>
      <c r="R83" s="515"/>
      <c r="S83" s="516">
        <f t="shared" si="3"/>
        <v>4</v>
      </c>
      <c r="T83" s="517">
        <f t="shared" si="4"/>
        <v>600</v>
      </c>
    </row>
    <row r="84" spans="1:20" ht="14.25">
      <c r="A84" s="559"/>
      <c r="B84" s="1265" t="s">
        <v>1000</v>
      </c>
      <c r="C84" s="1271">
        <v>4</v>
      </c>
      <c r="D84" s="1274" t="s">
        <v>278</v>
      </c>
      <c r="E84" s="1268">
        <f>600/4</f>
        <v>150</v>
      </c>
      <c r="F84" s="496"/>
      <c r="G84" s="497"/>
      <c r="H84" s="498"/>
      <c r="I84" s="498"/>
      <c r="J84" s="498"/>
      <c r="K84" s="498"/>
      <c r="L84" s="498"/>
      <c r="M84" s="499"/>
      <c r="N84" s="500"/>
      <c r="O84" s="1271">
        <v>4</v>
      </c>
      <c r="P84" s="499"/>
      <c r="Q84" s="500"/>
      <c r="R84" s="500"/>
      <c r="S84" s="501">
        <f t="shared" si="3"/>
        <v>4</v>
      </c>
      <c r="T84" s="502">
        <f t="shared" si="4"/>
        <v>600</v>
      </c>
    </row>
    <row r="85" spans="1:20" ht="14.25">
      <c r="A85" s="559"/>
      <c r="B85" s="1265" t="s">
        <v>279</v>
      </c>
      <c r="C85" s="1271">
        <v>6</v>
      </c>
      <c r="D85" s="1144" t="s">
        <v>278</v>
      </c>
      <c r="E85" s="1268">
        <f>900/6</f>
        <v>150</v>
      </c>
      <c r="F85" s="496"/>
      <c r="G85" s="497"/>
      <c r="H85" s="498"/>
      <c r="I85" s="498"/>
      <c r="J85" s="498"/>
      <c r="K85" s="498"/>
      <c r="L85" s="498"/>
      <c r="M85" s="499"/>
      <c r="N85" s="500"/>
      <c r="O85" s="1271">
        <v>6</v>
      </c>
      <c r="P85" s="499"/>
      <c r="Q85" s="500"/>
      <c r="R85" s="500"/>
      <c r="S85" s="501">
        <f t="shared" si="3"/>
        <v>6</v>
      </c>
      <c r="T85" s="502">
        <f t="shared" si="4"/>
        <v>900</v>
      </c>
    </row>
    <row r="86" spans="1:20" ht="14.25">
      <c r="A86" s="513"/>
      <c r="B86" s="1285" t="s">
        <v>350</v>
      </c>
      <c r="C86" s="1286">
        <v>2</v>
      </c>
      <c r="D86" s="1286" t="s">
        <v>1001</v>
      </c>
      <c r="E86" s="1287">
        <f>14000/2</f>
        <v>7000</v>
      </c>
      <c r="F86" s="511"/>
      <c r="G86" s="512"/>
      <c r="H86" s="513"/>
      <c r="I86" s="513"/>
      <c r="J86" s="513"/>
      <c r="K86" s="513"/>
      <c r="L86" s="513"/>
      <c r="M86" s="514"/>
      <c r="N86" s="515"/>
      <c r="O86" s="1286">
        <v>2</v>
      </c>
      <c r="P86" s="514"/>
      <c r="Q86" s="515"/>
      <c r="R86" s="515"/>
      <c r="S86" s="516">
        <f t="shared" si="3"/>
        <v>2</v>
      </c>
      <c r="T86" s="517">
        <f t="shared" si="4"/>
        <v>14000</v>
      </c>
    </row>
    <row r="87" spans="1:20" ht="14.25">
      <c r="A87" s="559"/>
      <c r="B87" s="1288" t="s">
        <v>1002</v>
      </c>
      <c r="C87" s="1289">
        <v>2</v>
      </c>
      <c r="D87" s="1289" t="s">
        <v>278</v>
      </c>
      <c r="E87" s="1290">
        <f>3000/2</f>
        <v>1500</v>
      </c>
      <c r="F87" s="496"/>
      <c r="G87" s="497"/>
      <c r="H87" s="498"/>
      <c r="I87" s="498"/>
      <c r="J87" s="498"/>
      <c r="K87" s="498"/>
      <c r="L87" s="498"/>
      <c r="M87" s="499"/>
      <c r="N87" s="500"/>
      <c r="O87" s="1289">
        <v>2</v>
      </c>
      <c r="P87" s="499"/>
      <c r="Q87" s="500"/>
      <c r="R87" s="500"/>
      <c r="S87" s="501">
        <f t="shared" si="3"/>
        <v>2</v>
      </c>
      <c r="T87" s="502">
        <f t="shared" si="4"/>
        <v>3000</v>
      </c>
    </row>
    <row r="88" spans="1:20" ht="14.25">
      <c r="A88" s="559"/>
      <c r="B88" s="1288" t="s">
        <v>1003</v>
      </c>
      <c r="C88" s="1289">
        <v>4</v>
      </c>
      <c r="D88" s="1289" t="s">
        <v>1004</v>
      </c>
      <c r="E88" s="1290">
        <f>1600/4</f>
        <v>400</v>
      </c>
      <c r="F88" s="496"/>
      <c r="G88" s="497"/>
      <c r="H88" s="498"/>
      <c r="I88" s="498"/>
      <c r="J88" s="498"/>
      <c r="K88" s="498"/>
      <c r="L88" s="498"/>
      <c r="M88" s="499"/>
      <c r="N88" s="500"/>
      <c r="O88" s="1289">
        <v>4</v>
      </c>
      <c r="P88" s="499"/>
      <c r="Q88" s="500"/>
      <c r="R88" s="500"/>
      <c r="S88" s="501">
        <f t="shared" si="3"/>
        <v>4</v>
      </c>
      <c r="T88" s="502">
        <f t="shared" si="4"/>
        <v>1600</v>
      </c>
    </row>
    <row r="89" spans="1:20" ht="14.25">
      <c r="A89" s="513"/>
      <c r="B89" s="1285" t="s">
        <v>1005</v>
      </c>
      <c r="C89" s="1286">
        <v>4</v>
      </c>
      <c r="D89" s="1286" t="s">
        <v>278</v>
      </c>
      <c r="E89" s="1287">
        <f>2800/4</f>
        <v>700</v>
      </c>
      <c r="F89" s="1291"/>
      <c r="G89" s="512"/>
      <c r="H89" s="513"/>
      <c r="I89" s="513"/>
      <c r="J89" s="513"/>
      <c r="K89" s="513"/>
      <c r="L89" s="513"/>
      <c r="M89" s="514"/>
      <c r="N89" s="515"/>
      <c r="O89" s="1286">
        <v>4</v>
      </c>
      <c r="P89" s="514"/>
      <c r="Q89" s="515"/>
      <c r="R89" s="515"/>
      <c r="S89" s="516">
        <f t="shared" si="3"/>
        <v>4</v>
      </c>
      <c r="T89" s="517">
        <f>E89*S89</f>
        <v>2800</v>
      </c>
    </row>
    <row r="90" spans="1:20" ht="14.25">
      <c r="A90" s="559"/>
      <c r="B90" s="1288"/>
      <c r="C90" s="1289"/>
      <c r="D90" s="1289"/>
      <c r="E90" s="495"/>
      <c r="F90" s="1292"/>
      <c r="G90" s="497"/>
      <c r="H90" s="498"/>
      <c r="I90" s="498"/>
      <c r="J90" s="498"/>
      <c r="K90" s="498"/>
      <c r="L90" s="498"/>
      <c r="M90" s="499"/>
      <c r="N90" s="500"/>
      <c r="O90" s="500"/>
      <c r="P90" s="499"/>
      <c r="Q90" s="500"/>
      <c r="R90" s="500"/>
      <c r="S90" s="501"/>
      <c r="T90" s="1179"/>
    </row>
    <row r="91" spans="1:20" ht="14.25">
      <c r="A91" s="559"/>
      <c r="B91" s="1288"/>
      <c r="C91" s="1289"/>
      <c r="D91" s="1289"/>
      <c r="E91" s="1290"/>
      <c r="F91" s="496"/>
      <c r="G91" s="497"/>
      <c r="H91" s="498"/>
      <c r="I91" s="498"/>
      <c r="J91" s="498"/>
      <c r="K91" s="498"/>
      <c r="L91" s="498"/>
      <c r="M91" s="499"/>
      <c r="N91" s="500"/>
      <c r="O91" s="500"/>
      <c r="P91" s="499"/>
      <c r="Q91" s="500"/>
      <c r="R91" s="500"/>
      <c r="S91" s="501"/>
      <c r="T91" s="1293"/>
    </row>
    <row r="92" spans="1:20" ht="13.5" thickBot="1">
      <c r="A92" s="1294"/>
      <c r="B92" s="1295"/>
      <c r="C92" s="1296"/>
      <c r="D92" s="1296"/>
      <c r="E92" s="1297"/>
      <c r="F92" s="1298"/>
      <c r="G92" s="1299"/>
      <c r="H92" s="1294"/>
      <c r="I92" s="1294"/>
      <c r="J92" s="1294"/>
      <c r="K92" s="1294"/>
      <c r="L92" s="1294"/>
      <c r="M92" s="1300"/>
      <c r="N92" s="1301"/>
      <c r="O92" s="1301"/>
      <c r="P92" s="1300"/>
      <c r="Q92" s="1301"/>
      <c r="R92" s="1301"/>
      <c r="S92" s="1302"/>
      <c r="T92" s="1303"/>
    </row>
    <row r="93" spans="1:20" ht="15">
      <c r="A93" s="983"/>
      <c r="B93" s="1304"/>
      <c r="C93" s="1305"/>
      <c r="D93" s="1305"/>
      <c r="E93" s="1306"/>
      <c r="F93" s="1307"/>
      <c r="G93" s="1308"/>
      <c r="H93" s="1308"/>
      <c r="I93" s="1308"/>
      <c r="J93" s="1308"/>
      <c r="K93" s="1308"/>
      <c r="L93" s="1308"/>
      <c r="M93" s="1308"/>
      <c r="N93" s="1308"/>
      <c r="O93" s="1308"/>
      <c r="P93" s="1308"/>
      <c r="Q93" s="1308"/>
      <c r="R93" s="1308"/>
      <c r="S93" s="1309"/>
      <c r="T93" s="1310"/>
    </row>
    <row r="94" spans="1:20" ht="15">
      <c r="A94" s="983"/>
      <c r="B94" s="1304"/>
      <c r="C94" s="1305"/>
      <c r="D94" s="1305"/>
      <c r="E94" s="1306"/>
      <c r="F94" s="1307"/>
      <c r="G94" s="1308"/>
      <c r="H94" s="1308"/>
      <c r="I94" s="1308"/>
      <c r="J94" s="1308"/>
      <c r="K94" s="1308"/>
      <c r="L94" s="1308"/>
      <c r="M94" s="1308"/>
      <c r="N94" s="1308"/>
      <c r="O94" s="1308"/>
      <c r="P94" s="1308"/>
      <c r="Q94" s="1308"/>
      <c r="R94" s="1308"/>
      <c r="S94" s="1309"/>
      <c r="T94" s="1310"/>
    </row>
    <row r="95" spans="1:20" ht="15">
      <c r="A95" s="1308"/>
      <c r="B95" s="1311"/>
      <c r="C95" s="1305"/>
      <c r="D95" s="1305"/>
      <c r="E95" s="1306"/>
      <c r="F95" s="1307"/>
      <c r="G95" s="1308"/>
      <c r="H95" s="1308"/>
      <c r="I95" s="1308"/>
      <c r="J95" s="1308"/>
      <c r="K95" s="1308"/>
      <c r="L95" s="1308"/>
      <c r="M95" s="1308"/>
      <c r="N95" s="1308"/>
      <c r="O95" s="1308"/>
      <c r="P95" s="1308"/>
      <c r="Q95" s="1308"/>
      <c r="R95" s="1308"/>
      <c r="S95" s="1309"/>
      <c r="T95" s="1310"/>
    </row>
    <row r="96" spans="1:20" ht="15">
      <c r="A96" s="983"/>
      <c r="B96" s="1304"/>
      <c r="C96" s="1305"/>
      <c r="D96" s="1305"/>
      <c r="E96" s="1306"/>
      <c r="F96" s="1307"/>
      <c r="G96" s="1308"/>
      <c r="H96" s="1308"/>
      <c r="I96" s="1308"/>
      <c r="J96" s="1308"/>
      <c r="K96" s="1308"/>
      <c r="L96" s="1308"/>
      <c r="M96" s="1308"/>
      <c r="N96" s="1308"/>
      <c r="O96" s="1308"/>
      <c r="P96" s="1308"/>
      <c r="Q96" s="1308"/>
      <c r="R96" s="1308"/>
      <c r="S96" s="1309"/>
      <c r="T96" s="1310"/>
    </row>
    <row r="97" spans="1:20" ht="15">
      <c r="A97" s="983"/>
      <c r="B97" s="1304"/>
      <c r="C97" s="1305"/>
      <c r="D97" s="1305"/>
      <c r="E97" s="1306"/>
      <c r="F97" s="1307"/>
      <c r="G97" s="1308"/>
      <c r="H97" s="1308"/>
      <c r="I97" s="1308"/>
      <c r="J97" s="1308"/>
      <c r="K97" s="1308"/>
      <c r="L97" s="1308"/>
      <c r="M97" s="1308"/>
      <c r="N97" s="1308"/>
      <c r="O97" s="1308"/>
      <c r="P97" s="1308"/>
      <c r="Q97" s="1308"/>
      <c r="R97" s="1308"/>
      <c r="S97" s="1309"/>
      <c r="T97" s="1310"/>
    </row>
    <row r="98" spans="1:20" ht="15">
      <c r="A98" s="1308"/>
      <c r="B98" s="1311"/>
      <c r="C98" s="1305"/>
      <c r="D98" s="1305"/>
      <c r="E98" s="1312"/>
      <c r="F98" s="1313"/>
      <c r="G98" s="1308"/>
      <c r="H98" s="1308"/>
      <c r="I98" s="1308"/>
      <c r="J98" s="1308"/>
      <c r="K98" s="1308"/>
      <c r="L98" s="1308"/>
      <c r="M98" s="1308"/>
      <c r="N98" s="1308"/>
      <c r="O98" s="1308"/>
      <c r="P98" s="1308"/>
      <c r="Q98" s="1308"/>
      <c r="R98" s="1308"/>
      <c r="S98" s="1309"/>
      <c r="T98" s="1310"/>
    </row>
    <row r="99" spans="1:20" ht="15">
      <c r="A99" s="1308"/>
      <c r="B99" s="1311"/>
      <c r="C99" s="1305"/>
      <c r="D99" s="1305"/>
      <c r="E99" s="1312"/>
      <c r="F99" s="1313"/>
      <c r="G99" s="1308"/>
      <c r="H99" s="1308"/>
      <c r="I99" s="1308"/>
      <c r="J99" s="1308"/>
      <c r="K99" s="1308"/>
      <c r="L99" s="1308"/>
      <c r="M99" s="1308"/>
      <c r="N99" s="1308"/>
      <c r="O99" s="1308"/>
      <c r="P99" s="1308"/>
      <c r="Q99" s="1308"/>
      <c r="R99" s="1308"/>
      <c r="S99" s="1309"/>
      <c r="T99" s="1310"/>
    </row>
    <row r="100" spans="1:20" ht="15">
      <c r="A100" s="983"/>
      <c r="B100" s="1304"/>
      <c r="C100" s="1305"/>
      <c r="D100" s="1305"/>
      <c r="E100" s="1312"/>
      <c r="F100" s="1307"/>
      <c r="G100" s="1308"/>
      <c r="H100" s="1308"/>
      <c r="I100" s="1308"/>
      <c r="J100" s="1308"/>
      <c r="K100" s="1308"/>
      <c r="L100" s="1308"/>
      <c r="M100" s="1308"/>
      <c r="N100" s="1308"/>
      <c r="O100" s="1308"/>
      <c r="P100" s="1308"/>
      <c r="Q100" s="1308"/>
      <c r="R100" s="1308"/>
      <c r="S100" s="1309"/>
      <c r="T100" s="1310"/>
    </row>
    <row r="101" spans="1:20" ht="15">
      <c r="A101" s="983"/>
      <c r="B101" s="1304"/>
      <c r="C101" s="1305"/>
      <c r="D101" s="1305"/>
      <c r="E101" s="1312"/>
      <c r="F101" s="1307"/>
      <c r="G101" s="1308"/>
      <c r="H101" s="1308"/>
      <c r="I101" s="1308"/>
      <c r="J101" s="1308"/>
      <c r="K101" s="1308"/>
      <c r="L101" s="1308"/>
      <c r="M101" s="1308"/>
      <c r="N101" s="1308"/>
      <c r="O101" s="1308"/>
      <c r="P101" s="1308"/>
      <c r="Q101" s="1308"/>
      <c r="R101" s="1308"/>
      <c r="S101" s="1309"/>
      <c r="T101" s="1310"/>
    </row>
    <row r="102" spans="1:20" ht="15">
      <c r="A102" s="1308"/>
      <c r="B102" s="1311"/>
      <c r="C102" s="1305"/>
      <c r="D102" s="1305"/>
      <c r="E102" s="1312"/>
      <c r="F102" s="1307"/>
      <c r="G102" s="1308"/>
      <c r="H102" s="1308"/>
      <c r="I102" s="1308"/>
      <c r="J102" s="1308"/>
      <c r="K102" s="1308"/>
      <c r="L102" s="1308"/>
      <c r="M102" s="1308"/>
      <c r="N102" s="1308"/>
      <c r="O102" s="1308"/>
      <c r="P102" s="1308"/>
      <c r="Q102" s="1308"/>
      <c r="R102" s="1308"/>
      <c r="S102" s="1309"/>
      <c r="T102" s="1310"/>
    </row>
    <row r="103" spans="1:20" ht="15">
      <c r="A103" s="983"/>
      <c r="B103" s="1304"/>
      <c r="C103" s="1305"/>
      <c r="D103" s="1305"/>
      <c r="E103" s="1312"/>
      <c r="F103" s="1307"/>
      <c r="G103" s="1308"/>
      <c r="H103" s="1308"/>
      <c r="I103" s="1308"/>
      <c r="J103" s="1308"/>
      <c r="K103" s="1308"/>
      <c r="L103" s="1308"/>
      <c r="M103" s="1308"/>
      <c r="N103" s="1308"/>
      <c r="O103" s="1308"/>
      <c r="P103" s="1308"/>
      <c r="Q103" s="1308"/>
      <c r="R103" s="1308"/>
      <c r="S103" s="1309"/>
      <c r="T103" s="1310"/>
    </row>
    <row r="104" spans="1:20" ht="15">
      <c r="A104" s="983"/>
      <c r="B104" s="1304"/>
      <c r="C104" s="1305"/>
      <c r="D104" s="1305"/>
      <c r="E104" s="1312"/>
      <c r="F104" s="1307"/>
      <c r="G104" s="1308"/>
      <c r="H104" s="1308"/>
      <c r="I104" s="1308"/>
      <c r="J104" s="1308"/>
      <c r="K104" s="1308"/>
      <c r="L104" s="1308"/>
      <c r="M104" s="1308"/>
      <c r="N104" s="1308"/>
      <c r="O104" s="1308"/>
      <c r="P104" s="1308"/>
      <c r="Q104" s="1308"/>
      <c r="R104" s="1308"/>
      <c r="S104" s="1309"/>
      <c r="T104" s="1310"/>
    </row>
    <row r="105" spans="1:20" ht="15">
      <c r="A105" s="1308"/>
      <c r="B105" s="1311"/>
      <c r="C105" s="1305"/>
      <c r="D105" s="1305"/>
      <c r="E105" s="1312"/>
      <c r="F105" s="1307"/>
      <c r="G105" s="1308"/>
      <c r="H105" s="1308"/>
      <c r="I105" s="1308"/>
      <c r="J105" s="1308"/>
      <c r="K105" s="1308"/>
      <c r="L105" s="1308"/>
      <c r="M105" s="1308"/>
      <c r="N105" s="1308"/>
      <c r="O105" s="1308"/>
      <c r="P105" s="1308"/>
      <c r="Q105" s="1308"/>
      <c r="R105" s="1308"/>
      <c r="S105" s="1309"/>
      <c r="T105" s="1310"/>
    </row>
    <row r="106" spans="1:20" ht="15">
      <c r="A106" s="983"/>
      <c r="B106" s="1304"/>
      <c r="C106" s="1305"/>
      <c r="D106" s="1305"/>
      <c r="E106" s="1312"/>
      <c r="F106" s="1307"/>
      <c r="G106" s="1308"/>
      <c r="H106" s="1308"/>
      <c r="I106" s="1308"/>
      <c r="J106" s="1308"/>
      <c r="K106" s="1308"/>
      <c r="L106" s="1308"/>
      <c r="M106" s="1308"/>
      <c r="N106" s="1308"/>
      <c r="O106" s="1308"/>
      <c r="P106" s="1308"/>
      <c r="Q106" s="1308"/>
      <c r="R106" s="1308"/>
      <c r="S106" s="1309"/>
      <c r="T106" s="1310"/>
    </row>
    <row r="107" spans="1:20" ht="15">
      <c r="A107" s="904"/>
      <c r="B107" s="1314" t="s">
        <v>1006</v>
      </c>
      <c r="C107" s="1315"/>
      <c r="D107" s="1315"/>
      <c r="E107" s="1316"/>
      <c r="F107" s="1317"/>
      <c r="G107" s="1318"/>
      <c r="H107" s="1319"/>
      <c r="I107" s="1319"/>
      <c r="J107" s="1319"/>
      <c r="K107" s="1319"/>
      <c r="L107" s="1319"/>
      <c r="M107" s="1320"/>
      <c r="N107" s="1321"/>
      <c r="O107" s="1321"/>
      <c r="P107" s="1320"/>
      <c r="Q107" s="1321"/>
      <c r="R107" s="1321"/>
      <c r="S107" s="1322"/>
      <c r="T107" s="1323"/>
    </row>
    <row r="108" spans="1:20" ht="14.25">
      <c r="A108" s="559"/>
      <c r="B108" s="1324" t="s">
        <v>230</v>
      </c>
      <c r="C108" s="1325"/>
      <c r="D108" s="1325"/>
      <c r="E108" s="495"/>
      <c r="F108" s="496"/>
      <c r="G108" s="497"/>
      <c r="H108" s="498"/>
      <c r="I108" s="498"/>
      <c r="J108" s="498"/>
      <c r="K108" s="498"/>
      <c r="L108" s="498"/>
      <c r="M108" s="499"/>
      <c r="N108" s="500"/>
      <c r="O108" s="500"/>
      <c r="P108" s="499"/>
      <c r="Q108" s="500"/>
      <c r="R108" s="500"/>
      <c r="S108" s="501"/>
      <c r="T108" s="502"/>
    </row>
    <row r="109" spans="1:20" ht="15">
      <c r="A109" s="513"/>
      <c r="B109" s="1326" t="s">
        <v>1007</v>
      </c>
      <c r="C109" s="1327">
        <v>1</v>
      </c>
      <c r="D109" s="1327" t="s">
        <v>182</v>
      </c>
      <c r="E109" s="510">
        <v>10000</v>
      </c>
      <c r="F109" s="511"/>
      <c r="G109" s="512"/>
      <c r="H109" s="513"/>
      <c r="I109" s="513">
        <v>1</v>
      </c>
      <c r="J109" s="513"/>
      <c r="K109" s="513"/>
      <c r="L109" s="513"/>
      <c r="M109" s="514"/>
      <c r="N109" s="515"/>
      <c r="O109" s="515"/>
      <c r="P109" s="514"/>
      <c r="Q109" s="515"/>
      <c r="R109" s="515"/>
      <c r="S109" s="516">
        <f aca="true" t="shared" si="5" ref="S109:S140">SUM(G109:R109)</f>
        <v>1</v>
      </c>
      <c r="T109" s="517">
        <f aca="true" t="shared" si="6" ref="T109:T132">E109*S109</f>
        <v>10000</v>
      </c>
    </row>
    <row r="110" spans="1:20" ht="12.75" customHeight="1">
      <c r="A110" s="559"/>
      <c r="B110" s="1328" t="s">
        <v>1008</v>
      </c>
      <c r="C110" s="1325"/>
      <c r="D110" s="1325"/>
      <c r="E110" s="495"/>
      <c r="F110" s="496"/>
      <c r="G110" s="497"/>
      <c r="H110" s="498"/>
      <c r="I110" s="498"/>
      <c r="J110" s="498"/>
      <c r="K110" s="498"/>
      <c r="L110" s="498"/>
      <c r="M110" s="499"/>
      <c r="N110" s="500"/>
      <c r="O110" s="500"/>
      <c r="P110" s="499"/>
      <c r="Q110" s="500"/>
      <c r="R110" s="500"/>
      <c r="S110" s="501"/>
      <c r="T110" s="502"/>
    </row>
    <row r="111" spans="1:20" ht="15">
      <c r="A111" s="559"/>
      <c r="B111" s="1329"/>
      <c r="C111" s="1325"/>
      <c r="D111" s="1325"/>
      <c r="E111" s="495"/>
      <c r="F111" s="496"/>
      <c r="G111" s="497"/>
      <c r="H111" s="498"/>
      <c r="I111" s="498"/>
      <c r="J111" s="498"/>
      <c r="K111" s="498"/>
      <c r="L111" s="498"/>
      <c r="M111" s="499"/>
      <c r="N111" s="500"/>
      <c r="O111" s="500"/>
      <c r="P111" s="499"/>
      <c r="Q111" s="500"/>
      <c r="R111" s="500"/>
      <c r="S111" s="501"/>
      <c r="T111" s="502"/>
    </row>
    <row r="112" spans="1:20" ht="15">
      <c r="A112" s="513"/>
      <c r="B112" s="1329"/>
      <c r="C112" s="1327"/>
      <c r="D112" s="1327"/>
      <c r="E112" s="510"/>
      <c r="F112" s="511"/>
      <c r="G112" s="512"/>
      <c r="H112" s="513"/>
      <c r="I112" s="513"/>
      <c r="J112" s="513"/>
      <c r="K112" s="513"/>
      <c r="L112" s="513"/>
      <c r="M112" s="514"/>
      <c r="N112" s="515"/>
      <c r="O112" s="515"/>
      <c r="P112" s="514"/>
      <c r="Q112" s="515"/>
      <c r="R112" s="515"/>
      <c r="S112" s="516"/>
      <c r="T112" s="517"/>
    </row>
    <row r="113" spans="1:20" ht="15">
      <c r="A113" s="559"/>
      <c r="B113" s="1330"/>
      <c r="C113" s="1325"/>
      <c r="D113" s="1325"/>
      <c r="E113" s="495"/>
      <c r="F113" s="496"/>
      <c r="G113" s="497"/>
      <c r="H113" s="498"/>
      <c r="I113" s="498"/>
      <c r="J113" s="498"/>
      <c r="K113" s="498"/>
      <c r="L113" s="498"/>
      <c r="M113" s="499"/>
      <c r="N113" s="500"/>
      <c r="O113" s="500"/>
      <c r="P113" s="499"/>
      <c r="Q113" s="500"/>
      <c r="R113" s="500"/>
      <c r="S113" s="501"/>
      <c r="T113" s="502"/>
    </row>
    <row r="114" spans="1:20" ht="15">
      <c r="A114" s="559"/>
      <c r="B114" s="1331"/>
      <c r="C114" s="1325"/>
      <c r="D114" s="1325"/>
      <c r="E114" s="495"/>
      <c r="F114" s="496"/>
      <c r="G114" s="497"/>
      <c r="H114" s="498"/>
      <c r="I114" s="498"/>
      <c r="J114" s="498"/>
      <c r="K114" s="498"/>
      <c r="L114" s="498"/>
      <c r="M114" s="499"/>
      <c r="N114" s="500"/>
      <c r="O114" s="500"/>
      <c r="P114" s="499"/>
      <c r="Q114" s="500"/>
      <c r="R114" s="500"/>
      <c r="S114" s="501"/>
      <c r="T114" s="502"/>
    </row>
    <row r="115" spans="1:20" ht="15">
      <c r="A115" s="513"/>
      <c r="B115" s="1326" t="s">
        <v>1009</v>
      </c>
      <c r="C115" s="1327">
        <v>1</v>
      </c>
      <c r="D115" s="1327" t="s">
        <v>182</v>
      </c>
      <c r="E115" s="510">
        <v>20000</v>
      </c>
      <c r="F115" s="511"/>
      <c r="G115" s="512"/>
      <c r="H115" s="513"/>
      <c r="I115" s="513">
        <v>1</v>
      </c>
      <c r="J115" s="513"/>
      <c r="K115" s="513"/>
      <c r="L115" s="513"/>
      <c r="M115" s="514"/>
      <c r="N115" s="515"/>
      <c r="O115" s="515"/>
      <c r="P115" s="514"/>
      <c r="Q115" s="515"/>
      <c r="R115" s="515"/>
      <c r="S115" s="516">
        <f t="shared" si="5"/>
        <v>1</v>
      </c>
      <c r="T115" s="517">
        <f t="shared" si="6"/>
        <v>20000</v>
      </c>
    </row>
    <row r="116" spans="1:20" ht="12.75" customHeight="1">
      <c r="A116" s="559"/>
      <c r="B116" s="1332" t="s">
        <v>1010</v>
      </c>
      <c r="C116" s="1325"/>
      <c r="D116" s="1325"/>
      <c r="E116" s="495"/>
      <c r="F116" s="496"/>
      <c r="G116" s="497"/>
      <c r="H116" s="498"/>
      <c r="I116" s="498"/>
      <c r="J116" s="498"/>
      <c r="K116" s="498"/>
      <c r="L116" s="498"/>
      <c r="M116" s="499"/>
      <c r="N116" s="500"/>
      <c r="O116" s="500"/>
      <c r="P116" s="499"/>
      <c r="Q116" s="500"/>
      <c r="R116" s="500"/>
      <c r="S116" s="501"/>
      <c r="T116" s="502"/>
    </row>
    <row r="117" spans="1:20" ht="15">
      <c r="A117" s="559"/>
      <c r="B117" s="1333"/>
      <c r="C117" s="1325"/>
      <c r="D117" s="1325"/>
      <c r="E117" s="495"/>
      <c r="F117" s="496"/>
      <c r="G117" s="497"/>
      <c r="H117" s="498"/>
      <c r="I117" s="498"/>
      <c r="J117" s="498"/>
      <c r="K117" s="498"/>
      <c r="L117" s="498"/>
      <c r="M117" s="499"/>
      <c r="N117" s="500"/>
      <c r="O117" s="500"/>
      <c r="P117" s="499"/>
      <c r="Q117" s="500"/>
      <c r="R117" s="500"/>
      <c r="S117" s="501"/>
      <c r="T117" s="502"/>
    </row>
    <row r="118" spans="1:20" ht="15">
      <c r="A118" s="513"/>
      <c r="B118" s="1334"/>
      <c r="C118" s="1327"/>
      <c r="D118" s="1327"/>
      <c r="E118" s="510"/>
      <c r="F118" s="511"/>
      <c r="G118" s="512"/>
      <c r="H118" s="513"/>
      <c r="I118" s="513"/>
      <c r="J118" s="513"/>
      <c r="K118" s="513"/>
      <c r="L118" s="513"/>
      <c r="M118" s="514"/>
      <c r="N118" s="515"/>
      <c r="O118" s="515"/>
      <c r="P118" s="514"/>
      <c r="Q118" s="515"/>
      <c r="R118" s="515"/>
      <c r="S118" s="516"/>
      <c r="T118" s="517"/>
    </row>
    <row r="119" spans="1:20" ht="12.75" customHeight="1">
      <c r="A119" s="559"/>
      <c r="B119" s="1335"/>
      <c r="C119" s="1325"/>
      <c r="D119" s="1325"/>
      <c r="E119" s="495"/>
      <c r="F119" s="496"/>
      <c r="G119" s="497"/>
      <c r="H119" s="498"/>
      <c r="I119" s="498"/>
      <c r="J119" s="498"/>
      <c r="K119" s="498"/>
      <c r="L119" s="498"/>
      <c r="M119" s="499"/>
      <c r="N119" s="500"/>
      <c r="O119" s="500"/>
      <c r="P119" s="499"/>
      <c r="Q119" s="500"/>
      <c r="R119" s="500"/>
      <c r="S119" s="501"/>
      <c r="T119" s="502"/>
    </row>
    <row r="120" spans="1:20" ht="15">
      <c r="A120" s="559"/>
      <c r="B120" s="1336" t="s">
        <v>1011</v>
      </c>
      <c r="C120" s="1325">
        <v>1</v>
      </c>
      <c r="D120" s="1325" t="s">
        <v>182</v>
      </c>
      <c r="E120" s="495">
        <v>15000</v>
      </c>
      <c r="F120" s="496"/>
      <c r="G120" s="497"/>
      <c r="H120" s="498"/>
      <c r="I120" s="498"/>
      <c r="J120" s="498"/>
      <c r="K120" s="498"/>
      <c r="L120" s="498">
        <v>1</v>
      </c>
      <c r="M120" s="499"/>
      <c r="N120" s="500"/>
      <c r="O120" s="500"/>
      <c r="P120" s="499"/>
      <c r="Q120" s="500"/>
      <c r="R120" s="500"/>
      <c r="S120" s="501">
        <f t="shared" si="5"/>
        <v>1</v>
      </c>
      <c r="T120" s="502">
        <f t="shared" si="6"/>
        <v>15000</v>
      </c>
    </row>
    <row r="121" spans="1:20" ht="15">
      <c r="A121" s="513"/>
      <c r="B121" s="1337" t="s">
        <v>1012</v>
      </c>
      <c r="C121" s="1327"/>
      <c r="D121" s="1327"/>
      <c r="E121" s="510"/>
      <c r="F121" s="511"/>
      <c r="G121" s="512"/>
      <c r="H121" s="513"/>
      <c r="I121" s="513"/>
      <c r="J121" s="513"/>
      <c r="K121" s="513"/>
      <c r="L121" s="513"/>
      <c r="M121" s="514"/>
      <c r="N121" s="515"/>
      <c r="O121" s="515"/>
      <c r="P121" s="514"/>
      <c r="Q121" s="515"/>
      <c r="R121" s="515"/>
      <c r="S121" s="516"/>
      <c r="T121" s="517"/>
    </row>
    <row r="122" spans="1:20" ht="15">
      <c r="A122" s="559"/>
      <c r="B122" s="1338"/>
      <c r="C122" s="1325"/>
      <c r="D122" s="1325"/>
      <c r="E122" s="495"/>
      <c r="F122" s="496"/>
      <c r="G122" s="497"/>
      <c r="H122" s="498"/>
      <c r="I122" s="498"/>
      <c r="J122" s="498"/>
      <c r="K122" s="498"/>
      <c r="L122" s="498"/>
      <c r="M122" s="499"/>
      <c r="N122" s="500"/>
      <c r="O122" s="500"/>
      <c r="P122" s="499"/>
      <c r="Q122" s="500"/>
      <c r="R122" s="500"/>
      <c r="S122" s="501"/>
      <c r="T122" s="502"/>
    </row>
    <row r="123" spans="1:20" ht="15">
      <c r="A123" s="559"/>
      <c r="B123" s="1338"/>
      <c r="C123" s="1325"/>
      <c r="D123" s="1325"/>
      <c r="E123" s="495"/>
      <c r="F123" s="496"/>
      <c r="G123" s="497"/>
      <c r="H123" s="498"/>
      <c r="I123" s="498"/>
      <c r="J123" s="498"/>
      <c r="K123" s="498"/>
      <c r="L123" s="498"/>
      <c r="M123" s="499"/>
      <c r="N123" s="500"/>
      <c r="O123" s="500"/>
      <c r="P123" s="499"/>
      <c r="Q123" s="500"/>
      <c r="R123" s="500"/>
      <c r="S123" s="501"/>
      <c r="T123" s="502"/>
    </row>
    <row r="124" spans="1:20" ht="15">
      <c r="A124" s="513"/>
      <c r="B124" s="1338"/>
      <c r="C124" s="1327"/>
      <c r="D124" s="1327"/>
      <c r="E124" s="1339"/>
      <c r="F124" s="511"/>
      <c r="G124" s="512"/>
      <c r="H124" s="513"/>
      <c r="I124" s="513"/>
      <c r="J124" s="513"/>
      <c r="K124" s="513"/>
      <c r="L124" s="513"/>
      <c r="M124" s="514"/>
      <c r="N124" s="515"/>
      <c r="O124" s="515"/>
      <c r="P124" s="514"/>
      <c r="Q124" s="515"/>
      <c r="R124" s="515"/>
      <c r="S124" s="516"/>
      <c r="T124" s="517"/>
    </row>
    <row r="125" spans="1:20" ht="15">
      <c r="A125" s="559"/>
      <c r="B125" s="1340"/>
      <c r="C125" s="1325"/>
      <c r="D125" s="1325"/>
      <c r="E125" s="495"/>
      <c r="F125" s="496"/>
      <c r="G125" s="497"/>
      <c r="H125" s="498"/>
      <c r="I125" s="498"/>
      <c r="J125" s="498"/>
      <c r="K125" s="498"/>
      <c r="L125" s="498"/>
      <c r="M125" s="499"/>
      <c r="N125" s="500"/>
      <c r="O125" s="500"/>
      <c r="P125" s="499"/>
      <c r="Q125" s="500"/>
      <c r="R125" s="500"/>
      <c r="S125" s="501"/>
      <c r="T125" s="1341"/>
    </row>
    <row r="126" spans="1:20" ht="15">
      <c r="A126" s="559"/>
      <c r="B126" s="1331"/>
      <c r="C126" s="1325"/>
      <c r="D126" s="1325"/>
      <c r="E126" s="495"/>
      <c r="F126" s="496"/>
      <c r="G126" s="497"/>
      <c r="H126" s="498"/>
      <c r="I126" s="498"/>
      <c r="J126" s="498"/>
      <c r="K126" s="498"/>
      <c r="L126" s="498"/>
      <c r="M126" s="499"/>
      <c r="N126" s="500"/>
      <c r="O126" s="500"/>
      <c r="P126" s="499"/>
      <c r="Q126" s="500"/>
      <c r="R126" s="500"/>
      <c r="S126" s="501"/>
      <c r="T126" s="502"/>
    </row>
    <row r="127" spans="1:20" ht="14.25">
      <c r="A127" s="513"/>
      <c r="B127" s="1324" t="s">
        <v>241</v>
      </c>
      <c r="C127" s="1327"/>
      <c r="D127" s="1327"/>
      <c r="E127" s="510"/>
      <c r="F127" s="511"/>
      <c r="G127" s="512"/>
      <c r="H127" s="513"/>
      <c r="I127" s="513"/>
      <c r="J127" s="513"/>
      <c r="K127" s="513"/>
      <c r="L127" s="513"/>
      <c r="M127" s="514"/>
      <c r="N127" s="515"/>
      <c r="O127" s="515"/>
      <c r="P127" s="514"/>
      <c r="Q127" s="515"/>
      <c r="R127" s="515"/>
      <c r="S127" s="516"/>
      <c r="T127" s="517"/>
    </row>
    <row r="128" spans="1:20" ht="15">
      <c r="A128" s="559"/>
      <c r="B128" s="1342" t="s">
        <v>1013</v>
      </c>
      <c r="C128" s="1325">
        <v>1</v>
      </c>
      <c r="D128" s="1325" t="s">
        <v>182</v>
      </c>
      <c r="E128" s="495">
        <v>15000</v>
      </c>
      <c r="F128" s="496"/>
      <c r="G128" s="497"/>
      <c r="H128" s="498"/>
      <c r="I128" s="498"/>
      <c r="J128" s="498"/>
      <c r="K128" s="498"/>
      <c r="L128" s="498">
        <v>1</v>
      </c>
      <c r="M128" s="499"/>
      <c r="N128" s="500"/>
      <c r="O128" s="500"/>
      <c r="P128" s="499"/>
      <c r="Q128" s="500"/>
      <c r="R128" s="500"/>
      <c r="S128" s="501">
        <f aca="true" t="shared" si="7" ref="S128:S132">SUM(G128:R128)</f>
        <v>1</v>
      </c>
      <c r="T128" s="502">
        <f t="shared" si="6"/>
        <v>15000</v>
      </c>
    </row>
    <row r="129" spans="1:20" ht="22.5">
      <c r="A129" s="559"/>
      <c r="B129" s="1343" t="s">
        <v>1014</v>
      </c>
      <c r="C129" s="1325"/>
      <c r="D129" s="1325"/>
      <c r="E129" s="495"/>
      <c r="F129" s="496"/>
      <c r="G129" s="497"/>
      <c r="H129" s="498"/>
      <c r="I129" s="498"/>
      <c r="J129" s="498"/>
      <c r="K129" s="498"/>
      <c r="L129" s="498"/>
      <c r="M129" s="499"/>
      <c r="N129" s="500"/>
      <c r="O129" s="500"/>
      <c r="P129" s="499"/>
      <c r="Q129" s="500"/>
      <c r="R129" s="500"/>
      <c r="S129" s="501"/>
      <c r="T129" s="502">
        <f t="shared" si="6"/>
        <v>0</v>
      </c>
    </row>
    <row r="130" spans="1:20" ht="15">
      <c r="A130" s="513"/>
      <c r="B130" s="1344"/>
      <c r="C130" s="1327"/>
      <c r="D130" s="1327"/>
      <c r="E130" s="510"/>
      <c r="F130" s="511"/>
      <c r="G130" s="512"/>
      <c r="H130" s="513"/>
      <c r="I130" s="513"/>
      <c r="J130" s="513"/>
      <c r="K130" s="513"/>
      <c r="L130" s="513"/>
      <c r="M130" s="514"/>
      <c r="N130" s="515"/>
      <c r="O130" s="515"/>
      <c r="P130" s="514"/>
      <c r="Q130" s="515"/>
      <c r="R130" s="515"/>
      <c r="S130" s="516"/>
      <c r="T130" s="517">
        <f>E130*S130</f>
        <v>0</v>
      </c>
    </row>
    <row r="131" spans="1:20" ht="14.25">
      <c r="A131" s="559"/>
      <c r="B131" s="1324" t="s">
        <v>1015</v>
      </c>
      <c r="C131" s="1325"/>
      <c r="D131" s="1325"/>
      <c r="E131" s="495"/>
      <c r="F131" s="496"/>
      <c r="G131" s="497"/>
      <c r="H131" s="498"/>
      <c r="I131" s="498"/>
      <c r="J131" s="498"/>
      <c r="K131" s="498"/>
      <c r="L131" s="498"/>
      <c r="M131" s="499"/>
      <c r="N131" s="500"/>
      <c r="O131" s="500"/>
      <c r="P131" s="499"/>
      <c r="Q131" s="500"/>
      <c r="R131" s="500"/>
      <c r="S131" s="501"/>
      <c r="T131" s="502">
        <f t="shared" si="6"/>
        <v>0</v>
      </c>
    </row>
    <row r="132" spans="1:20" ht="12.75" customHeight="1">
      <c r="A132" s="559"/>
      <c r="B132" s="1345" t="s">
        <v>1016</v>
      </c>
      <c r="C132" s="1325">
        <v>1</v>
      </c>
      <c r="D132" s="1325" t="s">
        <v>182</v>
      </c>
      <c r="E132" s="495">
        <v>600000</v>
      </c>
      <c r="F132" s="496"/>
      <c r="G132" s="497"/>
      <c r="H132" s="498"/>
      <c r="I132" s="498">
        <v>1</v>
      </c>
      <c r="J132" s="498"/>
      <c r="K132" s="498"/>
      <c r="L132" s="498"/>
      <c r="M132" s="499"/>
      <c r="N132" s="500"/>
      <c r="O132" s="500"/>
      <c r="P132" s="499"/>
      <c r="Q132" s="500"/>
      <c r="R132" s="500"/>
      <c r="S132" s="501">
        <f t="shared" si="7"/>
        <v>1</v>
      </c>
      <c r="T132" s="502">
        <f t="shared" si="6"/>
        <v>600000</v>
      </c>
    </row>
    <row r="133" spans="1:20" ht="15">
      <c r="A133" s="513"/>
      <c r="B133" s="1346"/>
      <c r="C133" s="1327"/>
      <c r="D133" s="1327"/>
      <c r="E133" s="510"/>
      <c r="F133" s="511"/>
      <c r="G133" s="512"/>
      <c r="H133" s="513"/>
      <c r="I133" s="513"/>
      <c r="J133" s="513"/>
      <c r="K133" s="513"/>
      <c r="L133" s="513"/>
      <c r="M133" s="514"/>
      <c r="N133" s="515"/>
      <c r="O133" s="515"/>
      <c r="P133" s="514"/>
      <c r="Q133" s="515"/>
      <c r="R133" s="515"/>
      <c r="S133" s="516"/>
      <c r="T133" s="517"/>
    </row>
    <row r="134" spans="1:20" ht="15">
      <c r="A134" s="559"/>
      <c r="B134" s="1346"/>
      <c r="C134" s="1325"/>
      <c r="D134" s="1325"/>
      <c r="E134" s="495"/>
      <c r="F134" s="496"/>
      <c r="G134" s="497"/>
      <c r="H134" s="498"/>
      <c r="I134" s="498"/>
      <c r="J134" s="498"/>
      <c r="K134" s="498"/>
      <c r="L134" s="498"/>
      <c r="M134" s="499"/>
      <c r="N134" s="500"/>
      <c r="O134" s="500"/>
      <c r="P134" s="499"/>
      <c r="Q134" s="500"/>
      <c r="R134" s="500"/>
      <c r="S134" s="501"/>
      <c r="T134" s="502"/>
    </row>
    <row r="135" spans="1:20" ht="15">
      <c r="A135" s="559"/>
      <c r="B135" s="1346"/>
      <c r="C135" s="1325"/>
      <c r="D135" s="1325"/>
      <c r="E135" s="495"/>
      <c r="F135" s="496"/>
      <c r="G135" s="497"/>
      <c r="H135" s="498"/>
      <c r="I135" s="498"/>
      <c r="J135" s="498"/>
      <c r="K135" s="498"/>
      <c r="L135" s="498"/>
      <c r="M135" s="499"/>
      <c r="N135" s="500"/>
      <c r="O135" s="500"/>
      <c r="P135" s="499"/>
      <c r="Q135" s="500"/>
      <c r="R135" s="500"/>
      <c r="S135" s="501"/>
      <c r="T135" s="502"/>
    </row>
    <row r="136" spans="1:20" ht="15">
      <c r="A136" s="513"/>
      <c r="B136" s="1346"/>
      <c r="C136" s="1327"/>
      <c r="D136" s="1327"/>
      <c r="E136" s="510"/>
      <c r="F136" s="511"/>
      <c r="G136" s="512"/>
      <c r="H136" s="513"/>
      <c r="I136" s="513"/>
      <c r="J136" s="513"/>
      <c r="K136" s="513"/>
      <c r="L136" s="513"/>
      <c r="M136" s="514"/>
      <c r="N136" s="515"/>
      <c r="O136" s="515"/>
      <c r="P136" s="514"/>
      <c r="Q136" s="515"/>
      <c r="R136" s="515"/>
      <c r="S136" s="516"/>
      <c r="T136" s="520"/>
    </row>
    <row r="137" spans="1:20" ht="15">
      <c r="A137" s="559"/>
      <c r="B137" s="1346"/>
      <c r="C137" s="1325"/>
      <c r="D137" s="1325"/>
      <c r="E137" s="495"/>
      <c r="F137" s="496"/>
      <c r="G137" s="497"/>
      <c r="H137" s="498"/>
      <c r="I137" s="498"/>
      <c r="J137" s="498"/>
      <c r="K137" s="498"/>
      <c r="L137" s="498"/>
      <c r="M137" s="499"/>
      <c r="N137" s="500"/>
      <c r="O137" s="500"/>
      <c r="P137" s="499"/>
      <c r="Q137" s="500"/>
      <c r="R137" s="500"/>
      <c r="S137" s="501"/>
      <c r="T137" s="502"/>
    </row>
    <row r="138" spans="1:20" ht="15">
      <c r="A138" s="559"/>
      <c r="B138" s="1346"/>
      <c r="C138" s="1325"/>
      <c r="D138" s="1325"/>
      <c r="E138" s="495"/>
      <c r="F138" s="496"/>
      <c r="G138" s="497"/>
      <c r="H138" s="498"/>
      <c r="I138" s="498"/>
      <c r="J138" s="498"/>
      <c r="K138" s="498"/>
      <c r="L138" s="498"/>
      <c r="M138" s="499"/>
      <c r="N138" s="500"/>
      <c r="O138" s="500"/>
      <c r="P138" s="499"/>
      <c r="Q138" s="500"/>
      <c r="R138" s="500"/>
      <c r="S138" s="501"/>
      <c r="T138" s="502"/>
    </row>
    <row r="139" spans="1:20" ht="15">
      <c r="A139" s="513"/>
      <c r="B139" s="1346"/>
      <c r="C139" s="1327"/>
      <c r="D139" s="1327"/>
      <c r="E139" s="510"/>
      <c r="F139" s="511"/>
      <c r="G139" s="512"/>
      <c r="H139" s="513"/>
      <c r="I139" s="513"/>
      <c r="J139" s="513"/>
      <c r="K139" s="513"/>
      <c r="L139" s="513"/>
      <c r="M139" s="514"/>
      <c r="N139" s="515"/>
      <c r="O139" s="515"/>
      <c r="P139" s="514"/>
      <c r="Q139" s="515"/>
      <c r="R139" s="515"/>
      <c r="S139" s="516"/>
      <c r="T139" s="517"/>
    </row>
    <row r="140" spans="1:20" ht="15">
      <c r="A140" s="559"/>
      <c r="B140" s="1346"/>
      <c r="C140" s="1325"/>
      <c r="D140" s="1325"/>
      <c r="E140" s="495"/>
      <c r="F140" s="496"/>
      <c r="G140" s="497"/>
      <c r="H140" s="498"/>
      <c r="I140" s="498"/>
      <c r="J140" s="498"/>
      <c r="K140" s="498"/>
      <c r="L140" s="498"/>
      <c r="M140" s="499"/>
      <c r="N140" s="500"/>
      <c r="O140" s="500"/>
      <c r="P140" s="499"/>
      <c r="Q140" s="500"/>
      <c r="R140" s="500"/>
      <c r="S140" s="501"/>
      <c r="T140" s="502"/>
    </row>
    <row r="141" spans="1:20" ht="15">
      <c r="A141" s="559"/>
      <c r="B141" s="1346"/>
      <c r="C141" s="1325"/>
      <c r="D141" s="1325"/>
      <c r="E141" s="495"/>
      <c r="F141" s="496"/>
      <c r="G141" s="497"/>
      <c r="H141" s="498"/>
      <c r="I141" s="498"/>
      <c r="J141" s="498"/>
      <c r="K141" s="498"/>
      <c r="L141" s="498"/>
      <c r="M141" s="499"/>
      <c r="N141" s="500"/>
      <c r="O141" s="500"/>
      <c r="P141" s="499"/>
      <c r="Q141" s="500"/>
      <c r="R141" s="500"/>
      <c r="S141" s="501"/>
      <c r="T141" s="502"/>
    </row>
    <row r="142" spans="1:20" ht="15">
      <c r="A142" s="513"/>
      <c r="B142" s="1346"/>
      <c r="C142" s="1327"/>
      <c r="D142" s="1327"/>
      <c r="E142" s="510"/>
      <c r="F142" s="511"/>
      <c r="G142" s="512"/>
      <c r="H142" s="513"/>
      <c r="I142" s="513"/>
      <c r="J142" s="513"/>
      <c r="K142" s="513"/>
      <c r="L142" s="513"/>
      <c r="M142" s="514"/>
      <c r="N142" s="515"/>
      <c r="O142" s="515"/>
      <c r="P142" s="514"/>
      <c r="Q142" s="515"/>
      <c r="R142" s="515"/>
      <c r="S142" s="516"/>
      <c r="T142" s="520"/>
    </row>
    <row r="143" spans="1:20" ht="15">
      <c r="A143" s="559"/>
      <c r="B143" s="1346"/>
      <c r="C143" s="1325"/>
      <c r="D143" s="1325"/>
      <c r="E143" s="495"/>
      <c r="F143" s="496"/>
      <c r="G143" s="497"/>
      <c r="H143" s="498"/>
      <c r="I143" s="498"/>
      <c r="J143" s="498"/>
      <c r="K143" s="498"/>
      <c r="L143" s="498"/>
      <c r="M143" s="499"/>
      <c r="N143" s="500"/>
      <c r="O143" s="500"/>
      <c r="P143" s="499"/>
      <c r="Q143" s="500"/>
      <c r="R143" s="500"/>
      <c r="S143" s="501"/>
      <c r="T143" s="502"/>
    </row>
    <row r="144" spans="1:20" ht="15">
      <c r="A144" s="559"/>
      <c r="B144" s="1346"/>
      <c r="C144" s="1325"/>
      <c r="D144" s="1325"/>
      <c r="E144" s="495"/>
      <c r="F144" s="496"/>
      <c r="G144" s="497"/>
      <c r="H144" s="498"/>
      <c r="I144" s="498"/>
      <c r="J144" s="498"/>
      <c r="K144" s="498"/>
      <c r="L144" s="498"/>
      <c r="M144" s="499"/>
      <c r="N144" s="500"/>
      <c r="O144" s="500"/>
      <c r="P144" s="499"/>
      <c r="Q144" s="500"/>
      <c r="R144" s="500"/>
      <c r="S144" s="501"/>
      <c r="T144" s="502"/>
    </row>
    <row r="145" spans="1:20" ht="15">
      <c r="A145" s="513"/>
      <c r="B145" s="1347"/>
      <c r="C145" s="1327"/>
      <c r="D145" s="1327"/>
      <c r="E145" s="510"/>
      <c r="F145" s="511"/>
      <c r="G145" s="512"/>
      <c r="H145" s="513"/>
      <c r="I145" s="513"/>
      <c r="J145" s="513"/>
      <c r="K145" s="513"/>
      <c r="L145" s="513"/>
      <c r="M145" s="514"/>
      <c r="N145" s="515"/>
      <c r="O145" s="515"/>
      <c r="P145" s="514"/>
      <c r="Q145" s="515"/>
      <c r="R145" s="515"/>
      <c r="S145" s="516"/>
      <c r="T145" s="517"/>
    </row>
    <row r="146" spans="1:20" ht="15">
      <c r="A146" s="559"/>
      <c r="B146" s="1331"/>
      <c r="C146" s="1325"/>
      <c r="D146" s="1325"/>
      <c r="E146" s="495"/>
      <c r="F146" s="496"/>
      <c r="G146" s="497"/>
      <c r="H146" s="498"/>
      <c r="I146" s="498"/>
      <c r="J146" s="498"/>
      <c r="K146" s="498"/>
      <c r="L146" s="498"/>
      <c r="M146" s="499"/>
      <c r="N146" s="500"/>
      <c r="O146" s="500"/>
      <c r="P146" s="499"/>
      <c r="Q146" s="500"/>
      <c r="R146" s="500"/>
      <c r="S146" s="501"/>
      <c r="T146" s="502"/>
    </row>
    <row r="147" spans="1:20" ht="13.5" thickBot="1">
      <c r="A147" s="561"/>
      <c r="B147" s="1348"/>
      <c r="C147" s="563"/>
      <c r="D147" s="1349"/>
      <c r="E147" s="565"/>
      <c r="F147" s="496"/>
      <c r="G147" s="566"/>
      <c r="H147" s="567"/>
      <c r="I147" s="567"/>
      <c r="J147" s="567"/>
      <c r="K147" s="567"/>
      <c r="L147" s="567"/>
      <c r="M147" s="568"/>
      <c r="N147" s="569"/>
      <c r="O147" s="569"/>
      <c r="P147" s="568"/>
      <c r="Q147" s="569"/>
      <c r="R147" s="569"/>
      <c r="S147" s="501"/>
      <c r="T147" s="571"/>
    </row>
    <row r="148" spans="1:20" s="576" customFormat="1" ht="13.5" thickBot="1">
      <c r="A148" s="572" t="s">
        <v>156</v>
      </c>
      <c r="B148" s="573"/>
      <c r="C148" s="573"/>
      <c r="D148" s="573"/>
      <c r="E148" s="573"/>
      <c r="F148" s="573"/>
      <c r="G148" s="573"/>
      <c r="H148" s="573"/>
      <c r="I148" s="573"/>
      <c r="J148" s="573"/>
      <c r="K148" s="573"/>
      <c r="L148" s="573"/>
      <c r="M148" s="573"/>
      <c r="N148" s="573"/>
      <c r="O148" s="573"/>
      <c r="P148" s="573"/>
      <c r="Q148" s="573"/>
      <c r="R148" s="573"/>
      <c r="S148" s="574"/>
      <c r="T148" s="575">
        <f>SUM(T13:T147)</f>
        <v>809000</v>
      </c>
    </row>
    <row r="149" spans="1:20" ht="15">
      <c r="A149" s="577"/>
      <c r="E149" s="452"/>
      <c r="G149" s="449"/>
      <c r="H149" s="449"/>
      <c r="I149" s="579"/>
      <c r="J149" s="579"/>
      <c r="K149" s="579"/>
      <c r="L149" s="579"/>
      <c r="M149" s="449"/>
      <c r="N149" s="580"/>
      <c r="T149" s="577"/>
    </row>
    <row r="150" spans="1:20" ht="15">
      <c r="A150" s="582" t="s">
        <v>481</v>
      </c>
      <c r="N150" s="584"/>
      <c r="O150" s="580"/>
      <c r="T150" s="577"/>
    </row>
    <row r="151" ht="15">
      <c r="T151" s="577"/>
    </row>
    <row r="152" spans="1:20" ht="27.6" customHeight="1">
      <c r="A152" s="585" t="s">
        <v>28</v>
      </c>
      <c r="C152" s="586"/>
      <c r="D152" s="1114"/>
      <c r="E152" s="578"/>
      <c r="F152" s="490"/>
      <c r="G152" s="490"/>
      <c r="H152" s="490"/>
      <c r="I152" s="503"/>
      <c r="J152" s="490"/>
      <c r="K152" s="585" t="s">
        <v>29</v>
      </c>
      <c r="L152" s="490"/>
      <c r="M152" s="490"/>
      <c r="N152" s="490"/>
      <c r="O152" s="490"/>
      <c r="P152" s="490"/>
      <c r="Q152" s="490"/>
      <c r="R152" s="581"/>
      <c r="S152" s="587"/>
      <c r="T152" s="449"/>
    </row>
    <row r="153" spans="1:20" ht="15">
      <c r="A153" s="585"/>
      <c r="C153" s="586"/>
      <c r="D153" s="1114"/>
      <c r="E153" s="578"/>
      <c r="F153" s="490"/>
      <c r="G153" s="490"/>
      <c r="H153" s="490"/>
      <c r="I153" s="503"/>
      <c r="J153" s="490"/>
      <c r="K153" s="585"/>
      <c r="L153" s="490"/>
      <c r="M153" s="490"/>
      <c r="N153" s="490"/>
      <c r="O153" s="490"/>
      <c r="P153" s="490"/>
      <c r="Q153" s="490"/>
      <c r="R153" s="581"/>
      <c r="S153" s="587"/>
      <c r="T153" s="449"/>
    </row>
    <row r="154" spans="1:20" ht="15">
      <c r="A154" s="585"/>
      <c r="B154" s="588" t="s">
        <v>1017</v>
      </c>
      <c r="C154" s="588"/>
      <c r="D154" s="1114"/>
      <c r="E154" s="578"/>
      <c r="F154" s="490"/>
      <c r="G154" s="490"/>
      <c r="H154" s="490"/>
      <c r="I154" s="490"/>
      <c r="J154" s="490"/>
      <c r="K154" s="490"/>
      <c r="L154" s="490"/>
      <c r="M154" s="588" t="s">
        <v>1018</v>
      </c>
      <c r="N154" s="588"/>
      <c r="O154" s="588"/>
      <c r="P154" s="588"/>
      <c r="Q154" s="588"/>
      <c r="R154" s="581"/>
      <c r="S154" s="587"/>
      <c r="T154" s="449"/>
    </row>
    <row r="155" spans="13:20" ht="15">
      <c r="M155" s="589" t="s">
        <v>838</v>
      </c>
      <c r="N155" s="589"/>
      <c r="O155" s="589"/>
      <c r="P155" s="589"/>
      <c r="Q155" s="589"/>
      <c r="T155" s="577"/>
    </row>
    <row r="156" ht="15">
      <c r="T156" s="577"/>
    </row>
    <row r="157" ht="15">
      <c r="T157" s="577"/>
    </row>
    <row r="158" ht="15">
      <c r="T158" s="577"/>
    </row>
    <row r="159" ht="15">
      <c r="T159" s="577"/>
    </row>
    <row r="160" ht="15">
      <c r="T160" s="577"/>
    </row>
    <row r="161" ht="15">
      <c r="T161" s="577"/>
    </row>
    <row r="162" ht="15">
      <c r="T162" s="577"/>
    </row>
    <row r="163" ht="15">
      <c r="T163" s="577"/>
    </row>
    <row r="164" ht="15">
      <c r="T164" s="577"/>
    </row>
    <row r="165" spans="1:20" ht="15">
      <c r="A165" s="503"/>
      <c r="B165" s="503"/>
      <c r="C165" s="503"/>
      <c r="D165" s="503"/>
      <c r="E165" s="503"/>
      <c r="F165" s="503"/>
      <c r="G165" s="503"/>
      <c r="H165" s="503"/>
      <c r="I165" s="503"/>
      <c r="J165" s="503"/>
      <c r="K165" s="503"/>
      <c r="L165" s="503"/>
      <c r="M165" s="503"/>
      <c r="N165" s="503"/>
      <c r="O165" s="503"/>
      <c r="P165" s="503"/>
      <c r="Q165" s="503"/>
      <c r="R165" s="503"/>
      <c r="S165" s="503"/>
      <c r="T165" s="577"/>
    </row>
    <row r="166" spans="1:20" ht="15">
      <c r="A166" s="503"/>
      <c r="B166" s="503"/>
      <c r="C166" s="503"/>
      <c r="D166" s="503"/>
      <c r="E166" s="503"/>
      <c r="F166" s="503"/>
      <c r="G166" s="503"/>
      <c r="H166" s="503"/>
      <c r="I166" s="503"/>
      <c r="J166" s="503"/>
      <c r="K166" s="503"/>
      <c r="L166" s="503"/>
      <c r="M166" s="503"/>
      <c r="N166" s="503"/>
      <c r="O166" s="503"/>
      <c r="P166" s="503"/>
      <c r="Q166" s="503"/>
      <c r="R166" s="503"/>
      <c r="S166" s="503"/>
      <c r="T166" s="577"/>
    </row>
    <row r="167" spans="1:20" ht="15">
      <c r="A167" s="503"/>
      <c r="B167" s="503"/>
      <c r="C167" s="503"/>
      <c r="D167" s="503"/>
      <c r="E167" s="503"/>
      <c r="F167" s="503"/>
      <c r="G167" s="503"/>
      <c r="H167" s="503"/>
      <c r="I167" s="503"/>
      <c r="J167" s="503"/>
      <c r="K167" s="503"/>
      <c r="L167" s="503"/>
      <c r="M167" s="503"/>
      <c r="N167" s="503"/>
      <c r="O167" s="503"/>
      <c r="P167" s="503"/>
      <c r="Q167" s="503"/>
      <c r="R167" s="503"/>
      <c r="S167" s="503"/>
      <c r="T167" s="577"/>
    </row>
    <row r="168" spans="1:20" ht="15">
      <c r="A168" s="503"/>
      <c r="B168" s="503"/>
      <c r="C168" s="503"/>
      <c r="D168" s="503"/>
      <c r="E168" s="503"/>
      <c r="F168" s="503"/>
      <c r="G168" s="503"/>
      <c r="H168" s="503"/>
      <c r="I168" s="503"/>
      <c r="J168" s="503"/>
      <c r="K168" s="503"/>
      <c r="L168" s="503"/>
      <c r="M168" s="503"/>
      <c r="N168" s="503"/>
      <c r="O168" s="503"/>
      <c r="P168" s="503"/>
      <c r="Q168" s="503"/>
      <c r="R168" s="503"/>
      <c r="S168" s="503"/>
      <c r="T168" s="577"/>
    </row>
    <row r="169" spans="1:20" ht="15">
      <c r="A169" s="503"/>
      <c r="B169" s="503"/>
      <c r="C169" s="503"/>
      <c r="D169" s="503"/>
      <c r="E169" s="503"/>
      <c r="F169" s="503"/>
      <c r="G169" s="503"/>
      <c r="H169" s="503"/>
      <c r="I169" s="503"/>
      <c r="J169" s="503"/>
      <c r="K169" s="503"/>
      <c r="L169" s="503"/>
      <c r="M169" s="503"/>
      <c r="N169" s="503"/>
      <c r="O169" s="503"/>
      <c r="P169" s="503"/>
      <c r="Q169" s="503"/>
      <c r="R169" s="503"/>
      <c r="S169" s="503"/>
      <c r="T169" s="577"/>
    </row>
    <row r="170" spans="1:20" ht="15">
      <c r="A170" s="503"/>
      <c r="B170" s="503"/>
      <c r="C170" s="503"/>
      <c r="D170" s="503"/>
      <c r="E170" s="503"/>
      <c r="F170" s="503"/>
      <c r="G170" s="503"/>
      <c r="H170" s="503"/>
      <c r="I170" s="503"/>
      <c r="J170" s="503"/>
      <c r="K170" s="503"/>
      <c r="L170" s="503"/>
      <c r="M170" s="503"/>
      <c r="N170" s="503"/>
      <c r="O170" s="503"/>
      <c r="P170" s="503"/>
      <c r="Q170" s="503"/>
      <c r="R170" s="503"/>
      <c r="S170" s="503"/>
      <c r="T170" s="577"/>
    </row>
    <row r="171" spans="1:20" ht="15">
      <c r="A171" s="503"/>
      <c r="B171" s="503"/>
      <c r="C171" s="503"/>
      <c r="D171" s="503"/>
      <c r="E171" s="503"/>
      <c r="F171" s="503"/>
      <c r="G171" s="503"/>
      <c r="H171" s="503"/>
      <c r="I171" s="503"/>
      <c r="J171" s="503"/>
      <c r="K171" s="503"/>
      <c r="L171" s="503"/>
      <c r="M171" s="503"/>
      <c r="N171" s="503"/>
      <c r="O171" s="503"/>
      <c r="P171" s="503"/>
      <c r="Q171" s="503"/>
      <c r="R171" s="503"/>
      <c r="S171" s="503"/>
      <c r="T171" s="577"/>
    </row>
    <row r="172" spans="1:20" ht="15">
      <c r="A172" s="503"/>
      <c r="B172" s="503"/>
      <c r="C172" s="503"/>
      <c r="D172" s="503"/>
      <c r="E172" s="503"/>
      <c r="F172" s="503"/>
      <c r="G172" s="503"/>
      <c r="H172" s="503"/>
      <c r="I172" s="503"/>
      <c r="J172" s="503"/>
      <c r="K172" s="503"/>
      <c r="L172" s="503"/>
      <c r="M172" s="503"/>
      <c r="N172" s="503"/>
      <c r="O172" s="503"/>
      <c r="P172" s="503"/>
      <c r="Q172" s="503"/>
      <c r="R172" s="503"/>
      <c r="S172" s="503"/>
      <c r="T172" s="577"/>
    </row>
    <row r="173" spans="1:20" ht="15">
      <c r="A173" s="503"/>
      <c r="B173" s="503"/>
      <c r="C173" s="503"/>
      <c r="D173" s="503"/>
      <c r="E173" s="503"/>
      <c r="F173" s="503"/>
      <c r="G173" s="503"/>
      <c r="H173" s="503"/>
      <c r="I173" s="503"/>
      <c r="J173" s="503"/>
      <c r="K173" s="503"/>
      <c r="L173" s="503"/>
      <c r="M173" s="503"/>
      <c r="N173" s="503"/>
      <c r="O173" s="503"/>
      <c r="P173" s="503"/>
      <c r="Q173" s="503"/>
      <c r="R173" s="503"/>
      <c r="S173" s="503"/>
      <c r="T173" s="577"/>
    </row>
    <row r="174" spans="1:20" ht="15">
      <c r="A174" s="503"/>
      <c r="B174" s="503"/>
      <c r="C174" s="503"/>
      <c r="D174" s="503"/>
      <c r="E174" s="503"/>
      <c r="F174" s="503"/>
      <c r="G174" s="503"/>
      <c r="H174" s="503"/>
      <c r="I174" s="503"/>
      <c r="J174" s="503"/>
      <c r="K174" s="503"/>
      <c r="L174" s="503"/>
      <c r="M174" s="503"/>
      <c r="N174" s="503"/>
      <c r="O174" s="503"/>
      <c r="P174" s="503"/>
      <c r="Q174" s="503"/>
      <c r="R174" s="503"/>
      <c r="S174" s="503"/>
      <c r="T174" s="577"/>
    </row>
    <row r="175" spans="1:20" ht="15">
      <c r="A175" s="503"/>
      <c r="B175" s="503"/>
      <c r="C175" s="503"/>
      <c r="D175" s="503"/>
      <c r="E175" s="503"/>
      <c r="F175" s="503"/>
      <c r="G175" s="503"/>
      <c r="H175" s="503"/>
      <c r="I175" s="503"/>
      <c r="J175" s="503"/>
      <c r="K175" s="503"/>
      <c r="L175" s="503"/>
      <c r="M175" s="503"/>
      <c r="N175" s="503"/>
      <c r="O175" s="503"/>
      <c r="P175" s="503"/>
      <c r="Q175" s="503"/>
      <c r="R175" s="503"/>
      <c r="S175" s="503"/>
      <c r="T175" s="577"/>
    </row>
    <row r="176" spans="1:20" ht="15">
      <c r="A176" s="503"/>
      <c r="B176" s="503"/>
      <c r="C176" s="503"/>
      <c r="D176" s="503"/>
      <c r="E176" s="503"/>
      <c r="F176" s="503"/>
      <c r="G176" s="503"/>
      <c r="H176" s="503"/>
      <c r="I176" s="503"/>
      <c r="J176" s="503"/>
      <c r="K176" s="503"/>
      <c r="L176" s="503"/>
      <c r="M176" s="503"/>
      <c r="N176" s="503"/>
      <c r="O176" s="503"/>
      <c r="P176" s="503"/>
      <c r="Q176" s="503"/>
      <c r="R176" s="503"/>
      <c r="S176" s="503"/>
      <c r="T176" s="577"/>
    </row>
    <row r="177" spans="1:20" ht="15">
      <c r="A177" s="503"/>
      <c r="B177" s="503"/>
      <c r="C177" s="503"/>
      <c r="D177" s="503"/>
      <c r="E177" s="503"/>
      <c r="F177" s="503"/>
      <c r="G177" s="503"/>
      <c r="H177" s="503"/>
      <c r="I177" s="503"/>
      <c r="J177" s="503"/>
      <c r="K177" s="503"/>
      <c r="L177" s="503"/>
      <c r="M177" s="503"/>
      <c r="N177" s="503"/>
      <c r="O177" s="503"/>
      <c r="P177" s="503"/>
      <c r="Q177" s="503"/>
      <c r="R177" s="503"/>
      <c r="S177" s="503"/>
      <c r="T177" s="577"/>
    </row>
    <row r="178" spans="1:20" ht="15">
      <c r="A178" s="503"/>
      <c r="B178" s="503"/>
      <c r="C178" s="503"/>
      <c r="D178" s="503"/>
      <c r="E178" s="503"/>
      <c r="F178" s="503"/>
      <c r="G178" s="503"/>
      <c r="H178" s="503"/>
      <c r="I178" s="503"/>
      <c r="J178" s="503"/>
      <c r="K178" s="503"/>
      <c r="L178" s="503"/>
      <c r="M178" s="503"/>
      <c r="N178" s="503"/>
      <c r="O178" s="503"/>
      <c r="P178" s="503"/>
      <c r="Q178" s="503"/>
      <c r="R178" s="503"/>
      <c r="S178" s="503"/>
      <c r="T178" s="577"/>
    </row>
    <row r="179" spans="1:20" ht="15">
      <c r="A179" s="503"/>
      <c r="B179" s="503"/>
      <c r="C179" s="503"/>
      <c r="D179" s="503"/>
      <c r="E179" s="503"/>
      <c r="F179" s="503"/>
      <c r="G179" s="503"/>
      <c r="H179" s="503"/>
      <c r="I179" s="503"/>
      <c r="J179" s="503"/>
      <c r="K179" s="503"/>
      <c r="L179" s="503"/>
      <c r="M179" s="503"/>
      <c r="N179" s="503"/>
      <c r="O179" s="503"/>
      <c r="P179" s="503"/>
      <c r="Q179" s="503"/>
      <c r="R179" s="503"/>
      <c r="S179" s="503"/>
      <c r="T179" s="577"/>
    </row>
    <row r="180" spans="1:20" ht="15">
      <c r="A180" s="503"/>
      <c r="B180" s="503"/>
      <c r="C180" s="503"/>
      <c r="D180" s="503"/>
      <c r="E180" s="503"/>
      <c r="F180" s="503"/>
      <c r="G180" s="503"/>
      <c r="H180" s="503"/>
      <c r="I180" s="503"/>
      <c r="J180" s="503"/>
      <c r="K180" s="503"/>
      <c r="L180" s="503"/>
      <c r="M180" s="503"/>
      <c r="N180" s="503"/>
      <c r="O180" s="503"/>
      <c r="P180" s="503"/>
      <c r="Q180" s="503"/>
      <c r="R180" s="503"/>
      <c r="S180" s="503"/>
      <c r="T180" s="577"/>
    </row>
    <row r="181" spans="1:20" ht="15">
      <c r="A181" s="503"/>
      <c r="B181" s="503"/>
      <c r="C181" s="503"/>
      <c r="D181" s="503"/>
      <c r="E181" s="503"/>
      <c r="F181" s="503"/>
      <c r="G181" s="503"/>
      <c r="H181" s="503"/>
      <c r="I181" s="503"/>
      <c r="J181" s="503"/>
      <c r="K181" s="503"/>
      <c r="L181" s="503"/>
      <c r="M181" s="503"/>
      <c r="N181" s="503"/>
      <c r="O181" s="503"/>
      <c r="P181" s="503"/>
      <c r="Q181" s="503"/>
      <c r="R181" s="503"/>
      <c r="S181" s="503"/>
      <c r="T181" s="577"/>
    </row>
    <row r="182" spans="1:20" ht="15">
      <c r="A182" s="503"/>
      <c r="B182" s="503"/>
      <c r="C182" s="503"/>
      <c r="D182" s="503"/>
      <c r="E182" s="503"/>
      <c r="F182" s="503"/>
      <c r="G182" s="503"/>
      <c r="H182" s="503"/>
      <c r="I182" s="503"/>
      <c r="J182" s="503"/>
      <c r="K182" s="503"/>
      <c r="L182" s="503"/>
      <c r="M182" s="503"/>
      <c r="N182" s="503"/>
      <c r="O182" s="503"/>
      <c r="P182" s="503"/>
      <c r="Q182" s="503"/>
      <c r="R182" s="503"/>
      <c r="S182" s="503"/>
      <c r="T182" s="577"/>
    </row>
  </sheetData>
  <mergeCells count="20">
    <mergeCell ref="A148:S148"/>
    <mergeCell ref="B154:C154"/>
    <mergeCell ref="M154:Q154"/>
    <mergeCell ref="M155:Q155"/>
    <mergeCell ref="G9:S9"/>
    <mergeCell ref="T9:T10"/>
    <mergeCell ref="B110:B113"/>
    <mergeCell ref="B116:B118"/>
    <mergeCell ref="B121:B125"/>
    <mergeCell ref="B132:B145"/>
    <mergeCell ref="A1:T1"/>
    <mergeCell ref="A2:T2"/>
    <mergeCell ref="A4:T4"/>
    <mergeCell ref="D7:E7"/>
    <mergeCell ref="A9:A10"/>
    <mergeCell ref="B9:B10"/>
    <mergeCell ref="C9:C10"/>
    <mergeCell ref="D9:D10"/>
    <mergeCell ref="E9:E10"/>
    <mergeCell ref="F9:F10"/>
  </mergeCells>
  <printOptions/>
  <pageMargins left="0.34" right="0.93" top="0.39" bottom="0.53" header="0.3" footer="0.3"/>
  <pageSetup horizontalDpi="600" verticalDpi="600" orientation="landscape" paperSize="5" scale="69" r:id="rId1"/>
  <headerFooter>
    <oddFooter>&amp;LPrepared by  TWS OFFICE  &amp;T    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showGridLines="0" view="pageBreakPreview" zoomScale="80" zoomScaleSheetLayoutView="80" workbookViewId="0" topLeftCell="A1">
      <selection activeCell="B155" sqref="B155"/>
    </sheetView>
  </sheetViews>
  <sheetFormatPr defaultColWidth="8.28125" defaultRowHeight="15"/>
  <cols>
    <col min="1" max="1" width="3.7109375" style="447" customWidth="1"/>
    <col min="2" max="2" width="58.28125" style="447" customWidth="1"/>
    <col min="3" max="3" width="11.140625" style="458" customWidth="1"/>
    <col min="4" max="4" width="12.140625" style="490" customWidth="1"/>
    <col min="5" max="5" width="16.57421875" style="583" customWidth="1"/>
    <col min="6" max="6" width="12.8515625" style="578" customWidth="1"/>
    <col min="7" max="8" width="6.421875" style="447" customWidth="1"/>
    <col min="9" max="9" width="5.421875" style="447" customWidth="1"/>
    <col min="10" max="11" width="8.57421875" style="447" customWidth="1"/>
    <col min="12" max="12" width="5.421875" style="447" customWidth="1"/>
    <col min="13" max="13" width="8.00390625" style="447" customWidth="1"/>
    <col min="14" max="15" width="6.00390625" style="447" customWidth="1"/>
    <col min="16" max="16" width="8.28125" style="447" customWidth="1"/>
    <col min="17" max="17" width="8.421875" style="447" customWidth="1"/>
    <col min="18" max="18" width="9.00390625" style="447" customWidth="1"/>
    <col min="19" max="19" width="9.00390625" style="581" customWidth="1"/>
    <col min="20" max="20" width="18.140625" style="583" customWidth="1"/>
    <col min="21" max="16384" width="8.28125" style="447" customWidth="1"/>
  </cols>
  <sheetData>
    <row r="1" spans="1:20" ht="15" customHeight="1">
      <c r="A1" s="1350" t="s">
        <v>130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1"/>
      <c r="O1" s="1351"/>
      <c r="P1" s="1351"/>
      <c r="Q1" s="1351"/>
      <c r="R1" s="1351"/>
      <c r="S1" s="1351"/>
      <c r="T1" s="1352"/>
    </row>
    <row r="2" spans="1:20" ht="15">
      <c r="A2" s="1353"/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1354"/>
      <c r="O2" s="1354"/>
      <c r="P2" s="1354"/>
      <c r="Q2" s="1354"/>
      <c r="R2" s="1354"/>
      <c r="S2" s="1354"/>
      <c r="T2" s="1355"/>
    </row>
    <row r="3" spans="1:20" ht="15">
      <c r="A3" s="456" t="s">
        <v>409</v>
      </c>
      <c r="B3" s="1356" t="s">
        <v>1019</v>
      </c>
      <c r="D3" s="451"/>
      <c r="E3" s="452"/>
      <c r="F3" s="453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4"/>
      <c r="T3" s="455"/>
    </row>
    <row r="4" spans="1:20" ht="15">
      <c r="A4" s="459" t="s">
        <v>133</v>
      </c>
      <c r="B4" s="449"/>
      <c r="C4" s="460" t="s">
        <v>134</v>
      </c>
      <c r="D4" s="461"/>
      <c r="E4" s="461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54"/>
      <c r="T4" s="455"/>
    </row>
    <row r="5" spans="1:20" ht="13.5" thickBot="1">
      <c r="A5" s="462" t="s">
        <v>135</v>
      </c>
      <c r="B5" s="463"/>
      <c r="C5" s="464"/>
      <c r="D5" s="465"/>
      <c r="E5" s="466"/>
      <c r="F5" s="467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8"/>
      <c r="T5" s="469"/>
    </row>
    <row r="6" spans="1:20" ht="13.5" thickBot="1">
      <c r="A6" s="470" t="s">
        <v>136</v>
      </c>
      <c r="B6" s="470" t="s">
        <v>137</v>
      </c>
      <c r="C6" s="1357" t="s">
        <v>257</v>
      </c>
      <c r="D6" s="472" t="s">
        <v>139</v>
      </c>
      <c r="E6" s="473" t="s">
        <v>140</v>
      </c>
      <c r="F6" s="474" t="s">
        <v>141</v>
      </c>
      <c r="G6" s="475" t="s">
        <v>142</v>
      </c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7"/>
      <c r="T6" s="478" t="s">
        <v>143</v>
      </c>
    </row>
    <row r="7" spans="1:20" s="490" customFormat="1" ht="25.5" customHeight="1" thickBot="1">
      <c r="A7" s="479"/>
      <c r="B7" s="479"/>
      <c r="C7" s="1358"/>
      <c r="D7" s="481"/>
      <c r="E7" s="482"/>
      <c r="F7" s="483"/>
      <c r="G7" s="484" t="s">
        <v>144</v>
      </c>
      <c r="H7" s="485" t="s">
        <v>145</v>
      </c>
      <c r="I7" s="485" t="s">
        <v>146</v>
      </c>
      <c r="J7" s="485" t="s">
        <v>147</v>
      </c>
      <c r="K7" s="485" t="s">
        <v>148</v>
      </c>
      <c r="L7" s="485" t="s">
        <v>149</v>
      </c>
      <c r="M7" s="486" t="s">
        <v>150</v>
      </c>
      <c r="N7" s="487" t="s">
        <v>151</v>
      </c>
      <c r="O7" s="487" t="s">
        <v>152</v>
      </c>
      <c r="P7" s="488" t="s">
        <v>153</v>
      </c>
      <c r="Q7" s="488" t="s">
        <v>154</v>
      </c>
      <c r="R7" s="488" t="s">
        <v>155</v>
      </c>
      <c r="S7" s="488" t="s">
        <v>156</v>
      </c>
      <c r="T7" s="489"/>
    </row>
    <row r="8" spans="1:20" s="195" customFormat="1" ht="15.75" customHeight="1">
      <c r="A8" s="1251"/>
      <c r="B8" s="1359" t="s">
        <v>1020</v>
      </c>
      <c r="C8" s="1253"/>
      <c r="D8" s="1254"/>
      <c r="E8" s="1255"/>
      <c r="F8" s="1256"/>
      <c r="G8" s="1257"/>
      <c r="H8" s="1360"/>
      <c r="I8" s="1251"/>
      <c r="J8" s="1251"/>
      <c r="K8" s="1251"/>
      <c r="L8" s="1251"/>
      <c r="M8" s="1258"/>
      <c r="N8" s="1259"/>
      <c r="O8" s="1259"/>
      <c r="P8" s="1259"/>
      <c r="Q8" s="1259"/>
      <c r="R8" s="1259"/>
      <c r="S8" s="259"/>
      <c r="T8" s="1259"/>
    </row>
    <row r="9" spans="1:20" s="518" customFormat="1" ht="27.75" customHeight="1">
      <c r="A9" s="1156"/>
      <c r="B9" s="1156" t="s">
        <v>1021</v>
      </c>
      <c r="C9" s="1157"/>
      <c r="D9" s="1196" t="s">
        <v>164</v>
      </c>
      <c r="E9" s="1197">
        <v>190</v>
      </c>
      <c r="F9" s="1160" t="s">
        <v>715</v>
      </c>
      <c r="G9" s="1198"/>
      <c r="H9" s="1164"/>
      <c r="I9" s="1164">
        <v>33</v>
      </c>
      <c r="J9" s="1164"/>
      <c r="K9" s="1164"/>
      <c r="L9" s="1164"/>
      <c r="M9" s="1164"/>
      <c r="N9" s="1164"/>
      <c r="O9" s="1164"/>
      <c r="P9" s="1164"/>
      <c r="Q9" s="1164"/>
      <c r="R9" s="1164"/>
      <c r="S9" s="1168">
        <f>SUM(G9:R9)</f>
        <v>33</v>
      </c>
      <c r="T9" s="1179">
        <f>E9*S9</f>
        <v>6270</v>
      </c>
    </row>
    <row r="10" spans="1:20" s="503" customFormat="1" ht="32.25" customHeight="1">
      <c r="A10" s="963"/>
      <c r="B10" s="1142" t="s">
        <v>1022</v>
      </c>
      <c r="C10" s="1143"/>
      <c r="D10" s="1361" t="s">
        <v>164</v>
      </c>
      <c r="E10" s="1171">
        <v>138</v>
      </c>
      <c r="F10" s="1362" t="s">
        <v>715</v>
      </c>
      <c r="G10" s="1146"/>
      <c r="H10" s="1149"/>
      <c r="I10" s="1363">
        <v>33</v>
      </c>
      <c r="J10" s="969"/>
      <c r="K10" s="969"/>
      <c r="L10" s="969"/>
      <c r="M10" s="1149"/>
      <c r="N10" s="1151"/>
      <c r="O10" s="1151"/>
      <c r="P10" s="1149"/>
      <c r="Q10" s="1151"/>
      <c r="R10" s="1151"/>
      <c r="S10" s="1153">
        <f aca="true" t="shared" si="0" ref="S10:S51">SUM(G10:R10)</f>
        <v>33</v>
      </c>
      <c r="T10" s="1179">
        <f aca="true" t="shared" si="1" ref="T10:T51">E10*S10</f>
        <v>4554</v>
      </c>
    </row>
    <row r="11" spans="1:20" s="503" customFormat="1" ht="21" customHeight="1">
      <c r="A11" s="963"/>
      <c r="B11" s="1142" t="s">
        <v>1023</v>
      </c>
      <c r="C11" s="1143"/>
      <c r="D11" s="1361" t="s">
        <v>1024</v>
      </c>
      <c r="E11" s="1171">
        <v>310</v>
      </c>
      <c r="F11" s="1362" t="s">
        <v>715</v>
      </c>
      <c r="G11" s="1146"/>
      <c r="H11" s="1149"/>
      <c r="I11" s="1363">
        <v>3</v>
      </c>
      <c r="J11" s="969"/>
      <c r="K11" s="969"/>
      <c r="L11" s="969"/>
      <c r="M11" s="1149"/>
      <c r="N11" s="1151"/>
      <c r="O11" s="1151"/>
      <c r="P11" s="1149"/>
      <c r="Q11" s="1151"/>
      <c r="R11" s="1151"/>
      <c r="S11" s="1153">
        <f t="shared" si="0"/>
        <v>3</v>
      </c>
      <c r="T11" s="1179">
        <f t="shared" si="1"/>
        <v>930</v>
      </c>
    </row>
    <row r="12" spans="1:20" s="518" customFormat="1" ht="21" customHeight="1">
      <c r="A12" s="1163"/>
      <c r="B12" s="1364" t="s">
        <v>1025</v>
      </c>
      <c r="C12" s="1157"/>
      <c r="D12" s="1196" t="s">
        <v>1024</v>
      </c>
      <c r="E12" s="1159">
        <v>355</v>
      </c>
      <c r="F12" s="1160" t="s">
        <v>715</v>
      </c>
      <c r="G12" s="1198"/>
      <c r="H12" s="1164"/>
      <c r="I12" s="1198">
        <v>3</v>
      </c>
      <c r="J12" s="1163"/>
      <c r="K12" s="1163"/>
      <c r="L12" s="1163"/>
      <c r="M12" s="1164"/>
      <c r="N12" s="1167"/>
      <c r="O12" s="1167"/>
      <c r="P12" s="1164"/>
      <c r="Q12" s="1167"/>
      <c r="R12" s="1167"/>
      <c r="S12" s="1168">
        <f t="shared" si="0"/>
        <v>3</v>
      </c>
      <c r="T12" s="1179">
        <f t="shared" si="1"/>
        <v>1065</v>
      </c>
    </row>
    <row r="13" spans="1:20" s="503" customFormat="1" ht="21" customHeight="1">
      <c r="A13" s="963"/>
      <c r="B13" s="1142" t="s">
        <v>1026</v>
      </c>
      <c r="C13" s="1143"/>
      <c r="D13" s="1144" t="s">
        <v>193</v>
      </c>
      <c r="E13" s="1171">
        <v>39</v>
      </c>
      <c r="F13" s="1362" t="s">
        <v>715</v>
      </c>
      <c r="G13" s="1146"/>
      <c r="H13" s="1149"/>
      <c r="I13" s="1363">
        <v>2</v>
      </c>
      <c r="J13" s="969"/>
      <c r="K13" s="969"/>
      <c r="L13" s="969"/>
      <c r="M13" s="1149"/>
      <c r="N13" s="1151"/>
      <c r="O13" s="1151"/>
      <c r="P13" s="1149"/>
      <c r="Q13" s="1151"/>
      <c r="R13" s="1151"/>
      <c r="S13" s="1153">
        <f t="shared" si="0"/>
        <v>2</v>
      </c>
      <c r="T13" s="1179">
        <f t="shared" si="1"/>
        <v>78</v>
      </c>
    </row>
    <row r="14" spans="1:20" s="503" customFormat="1" ht="21" customHeight="1">
      <c r="A14" s="963"/>
      <c r="B14" s="1142" t="s">
        <v>1027</v>
      </c>
      <c r="C14" s="1143"/>
      <c r="D14" s="1144" t="s">
        <v>1028</v>
      </c>
      <c r="E14" s="1171">
        <v>140</v>
      </c>
      <c r="F14" s="1362" t="s">
        <v>715</v>
      </c>
      <c r="G14" s="1146"/>
      <c r="H14" s="1149"/>
      <c r="I14" s="1363">
        <v>4</v>
      </c>
      <c r="J14" s="969"/>
      <c r="K14" s="969"/>
      <c r="L14" s="969"/>
      <c r="M14" s="1149"/>
      <c r="N14" s="1151"/>
      <c r="O14" s="1151"/>
      <c r="P14" s="1149"/>
      <c r="Q14" s="1151"/>
      <c r="R14" s="1151"/>
      <c r="S14" s="1153">
        <f t="shared" si="0"/>
        <v>4</v>
      </c>
      <c r="T14" s="1179">
        <f t="shared" si="1"/>
        <v>560</v>
      </c>
    </row>
    <row r="15" spans="1:20" s="518" customFormat="1" ht="21" customHeight="1">
      <c r="A15" s="1163"/>
      <c r="B15" s="1156" t="s">
        <v>293</v>
      </c>
      <c r="C15" s="1157"/>
      <c r="D15" s="1158" t="s">
        <v>516</v>
      </c>
      <c r="E15" s="1159">
        <v>384</v>
      </c>
      <c r="F15" s="1160" t="s">
        <v>715</v>
      </c>
      <c r="G15" s="1198"/>
      <c r="H15" s="1164"/>
      <c r="I15" s="1198">
        <v>10</v>
      </c>
      <c r="J15" s="1163"/>
      <c r="K15" s="1163"/>
      <c r="L15" s="1163"/>
      <c r="M15" s="1164"/>
      <c r="N15" s="1167"/>
      <c r="O15" s="1167"/>
      <c r="P15" s="1164"/>
      <c r="Q15" s="1167"/>
      <c r="R15" s="1167"/>
      <c r="S15" s="1168">
        <f t="shared" si="0"/>
        <v>10</v>
      </c>
      <c r="T15" s="1179">
        <f t="shared" si="1"/>
        <v>3840</v>
      </c>
    </row>
    <row r="16" spans="1:20" s="503" customFormat="1" ht="21" customHeight="1">
      <c r="A16" s="963"/>
      <c r="B16" s="1142" t="s">
        <v>1029</v>
      </c>
      <c r="C16" s="1143"/>
      <c r="D16" s="1144" t="s">
        <v>516</v>
      </c>
      <c r="E16" s="1171">
        <v>45</v>
      </c>
      <c r="F16" s="1145" t="s">
        <v>715</v>
      </c>
      <c r="G16" s="1146"/>
      <c r="H16" s="1149"/>
      <c r="I16" s="1363">
        <v>4</v>
      </c>
      <c r="J16" s="969"/>
      <c r="K16" s="969"/>
      <c r="L16" s="969"/>
      <c r="M16" s="1149"/>
      <c r="N16" s="1151"/>
      <c r="O16" s="1151"/>
      <c r="P16" s="1149"/>
      <c r="Q16" s="1151"/>
      <c r="R16" s="1151"/>
      <c r="S16" s="1153">
        <f t="shared" si="0"/>
        <v>4</v>
      </c>
      <c r="T16" s="1179">
        <f t="shared" si="1"/>
        <v>180</v>
      </c>
    </row>
    <row r="17" spans="1:20" s="518" customFormat="1" ht="21" customHeight="1">
      <c r="A17" s="1365"/>
      <c r="B17" s="1366" t="s">
        <v>1030</v>
      </c>
      <c r="C17" s="1367"/>
      <c r="D17" s="1368" t="s">
        <v>274</v>
      </c>
      <c r="E17" s="1369">
        <v>96</v>
      </c>
      <c r="F17" s="1362" t="s">
        <v>715</v>
      </c>
      <c r="G17" s="1363"/>
      <c r="H17" s="1370"/>
      <c r="I17" s="1363">
        <v>6</v>
      </c>
      <c r="J17" s="1365"/>
      <c r="K17" s="1365"/>
      <c r="L17" s="1365"/>
      <c r="M17" s="1370"/>
      <c r="N17" s="1371"/>
      <c r="O17" s="1371"/>
      <c r="P17" s="1370"/>
      <c r="Q17" s="1371"/>
      <c r="R17" s="1371"/>
      <c r="S17" s="1153">
        <f t="shared" si="0"/>
        <v>6</v>
      </c>
      <c r="T17" s="1179">
        <f t="shared" si="1"/>
        <v>576</v>
      </c>
    </row>
    <row r="18" spans="1:20" s="518" customFormat="1" ht="21" customHeight="1">
      <c r="A18" s="1163"/>
      <c r="B18" s="1156" t="s">
        <v>1031</v>
      </c>
      <c r="C18" s="1157"/>
      <c r="D18" s="1158" t="s">
        <v>274</v>
      </c>
      <c r="E18" s="1159">
        <v>96</v>
      </c>
      <c r="F18" s="1160" t="s">
        <v>715</v>
      </c>
      <c r="G18" s="1198"/>
      <c r="H18" s="1164"/>
      <c r="I18" s="1198">
        <v>6</v>
      </c>
      <c r="J18" s="1163"/>
      <c r="K18" s="1163"/>
      <c r="L18" s="1163"/>
      <c r="M18" s="1164"/>
      <c r="N18" s="1167"/>
      <c r="O18" s="1167"/>
      <c r="P18" s="1164"/>
      <c r="Q18" s="1167"/>
      <c r="R18" s="1167"/>
      <c r="S18" s="1168">
        <f t="shared" si="0"/>
        <v>6</v>
      </c>
      <c r="T18" s="1179">
        <f t="shared" si="1"/>
        <v>576</v>
      </c>
    </row>
    <row r="19" spans="1:20" s="503" customFormat="1" ht="21" customHeight="1">
      <c r="A19" s="963"/>
      <c r="B19" s="1142" t="s">
        <v>1032</v>
      </c>
      <c r="C19" s="1143"/>
      <c r="D19" s="1144" t="s">
        <v>278</v>
      </c>
      <c r="E19" s="1171">
        <v>39</v>
      </c>
      <c r="F19" s="1145" t="s">
        <v>715</v>
      </c>
      <c r="G19" s="1146"/>
      <c r="H19" s="1149"/>
      <c r="I19" s="1363">
        <v>40</v>
      </c>
      <c r="J19" s="969"/>
      <c r="K19" s="969"/>
      <c r="L19" s="969"/>
      <c r="M19" s="1149"/>
      <c r="N19" s="1151"/>
      <c r="O19" s="1151"/>
      <c r="P19" s="1149"/>
      <c r="Q19" s="1151"/>
      <c r="R19" s="1151"/>
      <c r="S19" s="1153">
        <f t="shared" si="0"/>
        <v>40</v>
      </c>
      <c r="T19" s="1179">
        <f t="shared" si="1"/>
        <v>1560</v>
      </c>
    </row>
    <row r="20" spans="1:20" s="503" customFormat="1" ht="21" customHeight="1">
      <c r="A20" s="963"/>
      <c r="B20" s="1142" t="s">
        <v>1033</v>
      </c>
      <c r="C20" s="1143"/>
      <c r="D20" s="1144" t="s">
        <v>278</v>
      </c>
      <c r="E20" s="1171">
        <v>39</v>
      </c>
      <c r="F20" s="1145" t="s">
        <v>715</v>
      </c>
      <c r="G20" s="1146"/>
      <c r="H20" s="1149"/>
      <c r="I20" s="1363">
        <v>40</v>
      </c>
      <c r="J20" s="969"/>
      <c r="K20" s="969"/>
      <c r="L20" s="969"/>
      <c r="M20" s="1149"/>
      <c r="N20" s="1151"/>
      <c r="O20" s="1151"/>
      <c r="P20" s="1149"/>
      <c r="Q20" s="1151"/>
      <c r="R20" s="1151"/>
      <c r="S20" s="1153">
        <f t="shared" si="0"/>
        <v>40</v>
      </c>
      <c r="T20" s="1179">
        <f t="shared" si="1"/>
        <v>1560</v>
      </c>
    </row>
    <row r="21" spans="1:20" s="503" customFormat="1" ht="21" customHeight="1">
      <c r="A21" s="1195"/>
      <c r="B21" s="1364" t="s">
        <v>1034</v>
      </c>
      <c r="C21" s="1157"/>
      <c r="D21" s="1196" t="s">
        <v>278</v>
      </c>
      <c r="E21" s="1159">
        <v>39</v>
      </c>
      <c r="F21" s="1160" t="s">
        <v>715</v>
      </c>
      <c r="G21" s="1198"/>
      <c r="H21" s="1164"/>
      <c r="I21" s="1198">
        <v>10</v>
      </c>
      <c r="J21" s="1163"/>
      <c r="K21" s="1163"/>
      <c r="L21" s="1163"/>
      <c r="M21" s="1164"/>
      <c r="N21" s="1167"/>
      <c r="O21" s="1167"/>
      <c r="P21" s="1164"/>
      <c r="Q21" s="1167"/>
      <c r="R21" s="1167"/>
      <c r="S21" s="1168">
        <f t="shared" si="0"/>
        <v>10</v>
      </c>
      <c r="T21" s="1179">
        <f t="shared" si="1"/>
        <v>390</v>
      </c>
    </row>
    <row r="22" spans="1:20" s="558" customFormat="1" ht="21" customHeight="1">
      <c r="A22" s="1366"/>
      <c r="B22" s="1366" t="s">
        <v>277</v>
      </c>
      <c r="C22" s="1367"/>
      <c r="D22" s="1361" t="s">
        <v>278</v>
      </c>
      <c r="E22" s="1372">
        <v>15</v>
      </c>
      <c r="F22" s="1362" t="s">
        <v>715</v>
      </c>
      <c r="G22" s="1363"/>
      <c r="H22" s="1370"/>
      <c r="I22" s="1363"/>
      <c r="J22" s="1365"/>
      <c r="K22" s="1365"/>
      <c r="L22" s="1365">
        <v>39</v>
      </c>
      <c r="M22" s="1370"/>
      <c r="N22" s="1371"/>
      <c r="O22" s="1371"/>
      <c r="P22" s="1370"/>
      <c r="Q22" s="1371"/>
      <c r="R22" s="1371"/>
      <c r="S22" s="1373">
        <f t="shared" si="0"/>
        <v>39</v>
      </c>
      <c r="T22" s="1374">
        <f t="shared" si="1"/>
        <v>585</v>
      </c>
    </row>
    <row r="23" spans="1:20" s="503" customFormat="1" ht="21" customHeight="1">
      <c r="A23" s="963"/>
      <c r="B23" s="1142" t="s">
        <v>1035</v>
      </c>
      <c r="C23" s="1143"/>
      <c r="D23" s="1144" t="s">
        <v>278</v>
      </c>
      <c r="E23" s="1171">
        <v>10</v>
      </c>
      <c r="F23" s="1145" t="s">
        <v>715</v>
      </c>
      <c r="G23" s="1146"/>
      <c r="H23" s="1149"/>
      <c r="I23" s="1146"/>
      <c r="J23" s="969"/>
      <c r="K23" s="969"/>
      <c r="L23" s="969">
        <v>4</v>
      </c>
      <c r="M23" s="1149"/>
      <c r="N23" s="1151"/>
      <c r="O23" s="1151"/>
      <c r="P23" s="1149"/>
      <c r="Q23" s="1151"/>
      <c r="R23" s="1151"/>
      <c r="S23" s="1153">
        <f t="shared" si="0"/>
        <v>4</v>
      </c>
      <c r="T23" s="1179">
        <f t="shared" si="1"/>
        <v>40</v>
      </c>
    </row>
    <row r="24" spans="1:20" s="503" customFormat="1" ht="21" customHeight="1">
      <c r="A24" s="1195"/>
      <c r="B24" s="1364" t="s">
        <v>1036</v>
      </c>
      <c r="C24" s="1157"/>
      <c r="D24" s="1196" t="s">
        <v>278</v>
      </c>
      <c r="E24" s="1159">
        <v>10</v>
      </c>
      <c r="F24" s="1160" t="s">
        <v>715</v>
      </c>
      <c r="G24" s="1198"/>
      <c r="H24" s="1164"/>
      <c r="I24" s="1198"/>
      <c r="J24" s="1163"/>
      <c r="K24" s="1163"/>
      <c r="L24" s="1163">
        <v>4</v>
      </c>
      <c r="M24" s="1164"/>
      <c r="N24" s="1167"/>
      <c r="O24" s="1167"/>
      <c r="P24" s="1164"/>
      <c r="Q24" s="1167"/>
      <c r="R24" s="1167"/>
      <c r="S24" s="1168">
        <f t="shared" si="0"/>
        <v>4</v>
      </c>
      <c r="T24" s="1179">
        <f t="shared" si="1"/>
        <v>40</v>
      </c>
    </row>
    <row r="25" spans="1:20" s="518" customFormat="1" ht="21" customHeight="1">
      <c r="A25" s="1365"/>
      <c r="B25" s="1366" t="s">
        <v>1037</v>
      </c>
      <c r="C25" s="1367"/>
      <c r="D25" s="1368" t="s">
        <v>614</v>
      </c>
      <c r="E25" s="1369">
        <v>46</v>
      </c>
      <c r="F25" s="1362" t="s">
        <v>715</v>
      </c>
      <c r="G25" s="1363"/>
      <c r="H25" s="1375"/>
      <c r="I25" s="1365"/>
      <c r="J25" s="1365"/>
      <c r="K25" s="1365"/>
      <c r="L25" s="1365">
        <v>4</v>
      </c>
      <c r="M25" s="1370"/>
      <c r="N25" s="1371"/>
      <c r="O25" s="1371"/>
      <c r="P25" s="1370"/>
      <c r="Q25" s="1371"/>
      <c r="R25" s="1371"/>
      <c r="S25" s="1153">
        <f t="shared" si="0"/>
        <v>4</v>
      </c>
      <c r="T25" s="1179">
        <f t="shared" si="1"/>
        <v>184</v>
      </c>
    </row>
    <row r="26" spans="1:20" s="503" customFormat="1" ht="21" customHeight="1">
      <c r="A26" s="963"/>
      <c r="B26" s="1142" t="s">
        <v>1038</v>
      </c>
      <c r="C26" s="1143"/>
      <c r="D26" s="1144" t="s">
        <v>946</v>
      </c>
      <c r="E26" s="1171">
        <v>75</v>
      </c>
      <c r="F26" s="1145" t="s">
        <v>715</v>
      </c>
      <c r="G26" s="1146"/>
      <c r="H26" s="969"/>
      <c r="I26" s="969"/>
      <c r="J26" s="969"/>
      <c r="K26" s="969"/>
      <c r="L26" s="969">
        <v>10</v>
      </c>
      <c r="M26" s="1149"/>
      <c r="N26" s="1151"/>
      <c r="O26" s="1151"/>
      <c r="P26" s="1149"/>
      <c r="Q26" s="1151"/>
      <c r="R26" s="1151"/>
      <c r="S26" s="1153">
        <f t="shared" si="0"/>
        <v>10</v>
      </c>
      <c r="T26" s="1179">
        <f t="shared" si="1"/>
        <v>750</v>
      </c>
    </row>
    <row r="27" spans="1:20" s="518" customFormat="1" ht="21" customHeight="1">
      <c r="A27" s="1163"/>
      <c r="B27" s="1156" t="s">
        <v>1039</v>
      </c>
      <c r="C27" s="1157"/>
      <c r="D27" s="1158" t="s">
        <v>193</v>
      </c>
      <c r="E27" s="1159">
        <v>195</v>
      </c>
      <c r="F27" s="1160" t="s">
        <v>715</v>
      </c>
      <c r="G27" s="1198"/>
      <c r="H27" s="1163"/>
      <c r="I27" s="1163"/>
      <c r="J27" s="1163"/>
      <c r="K27" s="1163"/>
      <c r="L27" s="1163">
        <v>10</v>
      </c>
      <c r="M27" s="1164"/>
      <c r="N27" s="1167"/>
      <c r="O27" s="1167"/>
      <c r="P27" s="1164"/>
      <c r="Q27" s="1167"/>
      <c r="R27" s="1167"/>
      <c r="S27" s="1168">
        <f t="shared" si="0"/>
        <v>10</v>
      </c>
      <c r="T27" s="1179">
        <f t="shared" si="1"/>
        <v>1950</v>
      </c>
    </row>
    <row r="28" spans="1:20" s="503" customFormat="1" ht="21" customHeight="1">
      <c r="A28" s="963"/>
      <c r="B28" s="1142" t="s">
        <v>1040</v>
      </c>
      <c r="C28" s="1143"/>
      <c r="D28" s="1144" t="s">
        <v>516</v>
      </c>
      <c r="E28" s="1171">
        <v>2000</v>
      </c>
      <c r="F28" s="1145" t="s">
        <v>715</v>
      </c>
      <c r="G28" s="1146"/>
      <c r="H28" s="969"/>
      <c r="I28" s="969"/>
      <c r="J28" s="969"/>
      <c r="K28" s="969"/>
      <c r="L28" s="969">
        <v>8</v>
      </c>
      <c r="M28" s="1149"/>
      <c r="N28" s="1151"/>
      <c r="O28" s="1151"/>
      <c r="P28" s="1149"/>
      <c r="Q28" s="1151"/>
      <c r="R28" s="1151"/>
      <c r="S28" s="1153">
        <f t="shared" si="0"/>
        <v>8</v>
      </c>
      <c r="T28" s="1179">
        <f t="shared" si="1"/>
        <v>16000</v>
      </c>
    </row>
    <row r="29" spans="1:20" s="503" customFormat="1" ht="21" customHeight="1">
      <c r="A29" s="963"/>
      <c r="B29" s="1142" t="s">
        <v>1041</v>
      </c>
      <c r="C29" s="1143"/>
      <c r="D29" s="1144" t="s">
        <v>614</v>
      </c>
      <c r="E29" s="1171">
        <v>2000</v>
      </c>
      <c r="F29" s="1145" t="s">
        <v>715</v>
      </c>
      <c r="G29" s="1146"/>
      <c r="H29" s="969"/>
      <c r="I29" s="969"/>
      <c r="J29" s="969"/>
      <c r="K29" s="969"/>
      <c r="L29" s="969">
        <v>4</v>
      </c>
      <c r="M29" s="1149"/>
      <c r="N29" s="1151"/>
      <c r="O29" s="1151"/>
      <c r="P29" s="1149"/>
      <c r="Q29" s="1151"/>
      <c r="R29" s="1151"/>
      <c r="S29" s="1153">
        <f t="shared" si="0"/>
        <v>4</v>
      </c>
      <c r="T29" s="1179">
        <f t="shared" si="1"/>
        <v>8000</v>
      </c>
    </row>
    <row r="30" spans="1:20" s="503" customFormat="1" ht="21" customHeight="1">
      <c r="A30" s="1195"/>
      <c r="B30" s="1364" t="s">
        <v>1042</v>
      </c>
      <c r="C30" s="1157"/>
      <c r="D30" s="1196" t="s">
        <v>278</v>
      </c>
      <c r="E30" s="1159">
        <v>2800</v>
      </c>
      <c r="F30" s="1160" t="s">
        <v>715</v>
      </c>
      <c r="G30" s="1198"/>
      <c r="H30" s="1163"/>
      <c r="I30" s="1163"/>
      <c r="J30" s="1163"/>
      <c r="K30" s="1163"/>
      <c r="L30" s="1163">
        <v>4</v>
      </c>
      <c r="M30" s="1164"/>
      <c r="N30" s="1167"/>
      <c r="O30" s="1167"/>
      <c r="P30" s="1164"/>
      <c r="Q30" s="1167"/>
      <c r="R30" s="1167"/>
      <c r="S30" s="1168">
        <f t="shared" si="0"/>
        <v>4</v>
      </c>
      <c r="T30" s="1179">
        <f t="shared" si="1"/>
        <v>11200</v>
      </c>
    </row>
    <row r="31" spans="1:20" s="503" customFormat="1" ht="21" customHeight="1">
      <c r="A31" s="963"/>
      <c r="B31" s="1142" t="s">
        <v>1043</v>
      </c>
      <c r="C31" s="1143"/>
      <c r="D31" s="1144" t="s">
        <v>278</v>
      </c>
      <c r="E31" s="1171">
        <v>170</v>
      </c>
      <c r="F31" s="1145" t="s">
        <v>715</v>
      </c>
      <c r="G31" s="1146"/>
      <c r="H31" s="969"/>
      <c r="I31" s="969"/>
      <c r="J31" s="969"/>
      <c r="K31" s="969"/>
      <c r="L31" s="969">
        <v>8</v>
      </c>
      <c r="M31" s="1149"/>
      <c r="N31" s="1151"/>
      <c r="O31" s="1151"/>
      <c r="P31" s="1149"/>
      <c r="Q31" s="1151"/>
      <c r="R31" s="1151"/>
      <c r="S31" s="1153">
        <f t="shared" si="0"/>
        <v>8</v>
      </c>
      <c r="T31" s="1179">
        <f t="shared" si="1"/>
        <v>1360</v>
      </c>
    </row>
    <row r="32" spans="1:20" s="503" customFormat="1" ht="21" customHeight="1">
      <c r="A32" s="963"/>
      <c r="B32" s="1142" t="s">
        <v>1044</v>
      </c>
      <c r="C32" s="1143"/>
      <c r="D32" s="1144" t="s">
        <v>278</v>
      </c>
      <c r="E32" s="1171">
        <v>36</v>
      </c>
      <c r="F32" s="1145" t="s">
        <v>715</v>
      </c>
      <c r="G32" s="1146"/>
      <c r="H32" s="969"/>
      <c r="I32" s="969"/>
      <c r="J32" s="969"/>
      <c r="K32" s="969"/>
      <c r="L32" s="969">
        <v>4</v>
      </c>
      <c r="M32" s="1149"/>
      <c r="N32" s="1151"/>
      <c r="O32" s="1151"/>
      <c r="P32" s="1149"/>
      <c r="Q32" s="1151"/>
      <c r="R32" s="1151"/>
      <c r="S32" s="1153">
        <f t="shared" si="0"/>
        <v>4</v>
      </c>
      <c r="T32" s="1179">
        <f t="shared" si="1"/>
        <v>144</v>
      </c>
    </row>
    <row r="33" spans="1:20" s="503" customFormat="1" ht="21" customHeight="1">
      <c r="A33" s="1195"/>
      <c r="B33" s="1364" t="s">
        <v>1045</v>
      </c>
      <c r="C33" s="1157"/>
      <c r="D33" s="1196" t="s">
        <v>160</v>
      </c>
      <c r="E33" s="1159">
        <v>33</v>
      </c>
      <c r="F33" s="1160" t="s">
        <v>715</v>
      </c>
      <c r="G33" s="1198"/>
      <c r="H33" s="1163"/>
      <c r="I33" s="1163"/>
      <c r="J33" s="1163"/>
      <c r="K33" s="1163"/>
      <c r="L33" s="1163">
        <v>2</v>
      </c>
      <c r="M33" s="1164"/>
      <c r="N33" s="1167"/>
      <c r="O33" s="1167"/>
      <c r="P33" s="1164"/>
      <c r="Q33" s="1167"/>
      <c r="R33" s="1167"/>
      <c r="S33" s="1168">
        <f t="shared" si="0"/>
        <v>2</v>
      </c>
      <c r="T33" s="1179">
        <f t="shared" si="1"/>
        <v>66</v>
      </c>
    </row>
    <row r="34" spans="1:20" s="503" customFormat="1" ht="21" customHeight="1">
      <c r="A34" s="963"/>
      <c r="B34" s="1142" t="s">
        <v>1046</v>
      </c>
      <c r="C34" s="1143"/>
      <c r="D34" s="1144" t="s">
        <v>1047</v>
      </c>
      <c r="E34" s="1171">
        <v>55</v>
      </c>
      <c r="F34" s="1145" t="s">
        <v>715</v>
      </c>
      <c r="G34" s="1146"/>
      <c r="H34" s="969"/>
      <c r="I34" s="969"/>
      <c r="J34" s="969"/>
      <c r="K34" s="969"/>
      <c r="L34" s="969">
        <v>3</v>
      </c>
      <c r="M34" s="1149"/>
      <c r="N34" s="1151"/>
      <c r="O34" s="1151"/>
      <c r="P34" s="1149"/>
      <c r="Q34" s="1151"/>
      <c r="R34" s="1151"/>
      <c r="S34" s="1153">
        <f t="shared" si="0"/>
        <v>3</v>
      </c>
      <c r="T34" s="1179">
        <f t="shared" si="1"/>
        <v>165</v>
      </c>
    </row>
    <row r="35" spans="1:20" s="518" customFormat="1" ht="21" customHeight="1">
      <c r="A35" s="1365"/>
      <c r="B35" s="1366" t="s">
        <v>1048</v>
      </c>
      <c r="C35" s="1367"/>
      <c r="D35" s="1368" t="s">
        <v>271</v>
      </c>
      <c r="E35" s="1369">
        <v>20</v>
      </c>
      <c r="F35" s="1362" t="s">
        <v>715</v>
      </c>
      <c r="G35" s="1363"/>
      <c r="H35" s="1365"/>
      <c r="I35" s="1365"/>
      <c r="J35" s="1365"/>
      <c r="K35" s="1365"/>
      <c r="L35" s="1365">
        <v>4</v>
      </c>
      <c r="M35" s="1370"/>
      <c r="N35" s="1371"/>
      <c r="O35" s="1371"/>
      <c r="P35" s="1370"/>
      <c r="Q35" s="1371"/>
      <c r="R35" s="1371"/>
      <c r="S35" s="1153">
        <f t="shared" si="0"/>
        <v>4</v>
      </c>
      <c r="T35" s="1179">
        <f t="shared" si="1"/>
        <v>80</v>
      </c>
    </row>
    <row r="36" spans="1:20" s="503" customFormat="1" ht="21" customHeight="1">
      <c r="A36" s="1195"/>
      <c r="B36" s="1364" t="s">
        <v>1049</v>
      </c>
      <c r="C36" s="1157"/>
      <c r="D36" s="1196" t="s">
        <v>271</v>
      </c>
      <c r="E36" s="1159">
        <v>24</v>
      </c>
      <c r="F36" s="1160" t="s">
        <v>715</v>
      </c>
      <c r="G36" s="1198"/>
      <c r="H36" s="1163"/>
      <c r="I36" s="1163"/>
      <c r="J36" s="1163"/>
      <c r="K36" s="1163"/>
      <c r="L36" s="1163">
        <v>3</v>
      </c>
      <c r="M36" s="1164"/>
      <c r="N36" s="1167"/>
      <c r="O36" s="1167"/>
      <c r="P36" s="1164"/>
      <c r="Q36" s="1167"/>
      <c r="R36" s="1167"/>
      <c r="S36" s="1168">
        <f t="shared" si="0"/>
        <v>3</v>
      </c>
      <c r="T36" s="1179">
        <f t="shared" si="1"/>
        <v>72</v>
      </c>
    </row>
    <row r="37" spans="1:20" s="518" customFormat="1" ht="21" customHeight="1">
      <c r="A37" s="1365"/>
      <c r="B37" s="1366" t="s">
        <v>1050</v>
      </c>
      <c r="C37" s="1367"/>
      <c r="D37" s="1368" t="s">
        <v>881</v>
      </c>
      <c r="E37" s="1369">
        <v>63</v>
      </c>
      <c r="F37" s="1362" t="s">
        <v>715</v>
      </c>
      <c r="G37" s="1363"/>
      <c r="H37" s="1365"/>
      <c r="I37" s="1365"/>
      <c r="J37" s="1365"/>
      <c r="K37" s="1365"/>
      <c r="L37" s="1365">
        <v>4</v>
      </c>
      <c r="M37" s="1370"/>
      <c r="N37" s="1371"/>
      <c r="O37" s="1371"/>
      <c r="P37" s="1370"/>
      <c r="Q37" s="1371"/>
      <c r="R37" s="1371"/>
      <c r="S37" s="1153">
        <f t="shared" si="0"/>
        <v>4</v>
      </c>
      <c r="T37" s="1179">
        <f t="shared" si="1"/>
        <v>252</v>
      </c>
    </row>
    <row r="38" spans="1:20" s="503" customFormat="1" ht="21" customHeight="1">
      <c r="A38" s="963"/>
      <c r="B38" s="1142" t="s">
        <v>1051</v>
      </c>
      <c r="C38" s="1143"/>
      <c r="D38" s="1144" t="s">
        <v>278</v>
      </c>
      <c r="E38" s="1171">
        <v>16</v>
      </c>
      <c r="F38" s="1145" t="s">
        <v>715</v>
      </c>
      <c r="G38" s="1146"/>
      <c r="H38" s="969"/>
      <c r="I38" s="969"/>
      <c r="J38" s="969"/>
      <c r="K38" s="969"/>
      <c r="L38" s="969">
        <v>4</v>
      </c>
      <c r="M38" s="1149"/>
      <c r="N38" s="1151"/>
      <c r="O38" s="1151"/>
      <c r="P38" s="1149"/>
      <c r="Q38" s="1151"/>
      <c r="R38" s="1151"/>
      <c r="S38" s="1153">
        <f t="shared" si="0"/>
        <v>4</v>
      </c>
      <c r="T38" s="1179">
        <f t="shared" si="1"/>
        <v>64</v>
      </c>
    </row>
    <row r="39" spans="1:20" s="518" customFormat="1" ht="21" customHeight="1">
      <c r="A39" s="1163"/>
      <c r="B39" s="1156" t="s">
        <v>1052</v>
      </c>
      <c r="C39" s="1157"/>
      <c r="D39" s="1158" t="s">
        <v>274</v>
      </c>
      <c r="E39" s="1159">
        <v>55</v>
      </c>
      <c r="F39" s="1160" t="s">
        <v>715</v>
      </c>
      <c r="G39" s="1198"/>
      <c r="H39" s="1163"/>
      <c r="I39" s="1163"/>
      <c r="J39" s="1163"/>
      <c r="K39" s="1163"/>
      <c r="L39" s="1163">
        <v>10</v>
      </c>
      <c r="M39" s="1164"/>
      <c r="N39" s="1167"/>
      <c r="O39" s="1167"/>
      <c r="P39" s="1164"/>
      <c r="Q39" s="1167"/>
      <c r="R39" s="1167"/>
      <c r="S39" s="1168">
        <f t="shared" si="0"/>
        <v>10</v>
      </c>
      <c r="T39" s="1179">
        <f t="shared" si="1"/>
        <v>550</v>
      </c>
    </row>
    <row r="40" spans="1:20" s="558" customFormat="1" ht="21" customHeight="1">
      <c r="A40" s="1376"/>
      <c r="B40" s="1377" t="s">
        <v>1053</v>
      </c>
      <c r="C40" s="1367"/>
      <c r="D40" s="1361" t="s">
        <v>278</v>
      </c>
      <c r="E40" s="1369">
        <v>40</v>
      </c>
      <c r="F40" s="1362" t="s">
        <v>715</v>
      </c>
      <c r="G40" s="1363"/>
      <c r="H40" s="1365"/>
      <c r="I40" s="1365"/>
      <c r="J40" s="1365"/>
      <c r="K40" s="1365"/>
      <c r="L40" s="1365"/>
      <c r="M40" s="1370"/>
      <c r="N40" s="1371"/>
      <c r="O40" s="1371">
        <v>8</v>
      </c>
      <c r="P40" s="1370"/>
      <c r="Q40" s="1371"/>
      <c r="R40" s="1371"/>
      <c r="S40" s="1373">
        <f t="shared" si="0"/>
        <v>8</v>
      </c>
      <c r="T40" s="1374">
        <f t="shared" si="1"/>
        <v>320</v>
      </c>
    </row>
    <row r="41" spans="1:20" s="503" customFormat="1" ht="28.5" customHeight="1">
      <c r="A41" s="963"/>
      <c r="B41" s="1142" t="s">
        <v>1054</v>
      </c>
      <c r="C41" s="1143"/>
      <c r="D41" s="1144" t="s">
        <v>299</v>
      </c>
      <c r="E41" s="1171">
        <v>49</v>
      </c>
      <c r="F41" s="1145" t="s">
        <v>715</v>
      </c>
      <c r="G41" s="1146"/>
      <c r="H41" s="969"/>
      <c r="I41" s="969"/>
      <c r="J41" s="969"/>
      <c r="K41" s="969"/>
      <c r="L41" s="969"/>
      <c r="M41" s="1149"/>
      <c r="N41" s="1151"/>
      <c r="O41" s="1371">
        <v>25</v>
      </c>
      <c r="P41" s="1370"/>
      <c r="Q41" s="1151"/>
      <c r="R41" s="1151"/>
      <c r="S41" s="1153">
        <f t="shared" si="0"/>
        <v>25</v>
      </c>
      <c r="T41" s="1179">
        <f t="shared" si="1"/>
        <v>1225</v>
      </c>
    </row>
    <row r="42" spans="1:20" s="503" customFormat="1" ht="21" customHeight="1">
      <c r="A42" s="1195"/>
      <c r="B42" s="1364" t="s">
        <v>1055</v>
      </c>
      <c r="C42" s="1157"/>
      <c r="D42" s="1196" t="s">
        <v>1024</v>
      </c>
      <c r="E42" s="1159">
        <v>88</v>
      </c>
      <c r="F42" s="1160" t="s">
        <v>715</v>
      </c>
      <c r="G42" s="1198"/>
      <c r="H42" s="1163"/>
      <c r="I42" s="1163"/>
      <c r="J42" s="1163"/>
      <c r="K42" s="1163"/>
      <c r="L42" s="1163"/>
      <c r="M42" s="1164"/>
      <c r="N42" s="1167"/>
      <c r="O42" s="1167">
        <v>8</v>
      </c>
      <c r="P42" s="1164"/>
      <c r="Q42" s="1167"/>
      <c r="R42" s="1167"/>
      <c r="S42" s="1168">
        <f t="shared" si="0"/>
        <v>8</v>
      </c>
      <c r="T42" s="1179">
        <f t="shared" si="1"/>
        <v>704</v>
      </c>
    </row>
    <row r="43" spans="1:20" s="503" customFormat="1" ht="21" customHeight="1">
      <c r="A43" s="963"/>
      <c r="B43" s="1142" t="s">
        <v>1056</v>
      </c>
      <c r="C43" s="1143"/>
      <c r="D43" s="1144" t="s">
        <v>278</v>
      </c>
      <c r="E43" s="1171">
        <v>60</v>
      </c>
      <c r="F43" s="1145" t="s">
        <v>715</v>
      </c>
      <c r="G43" s="1146"/>
      <c r="H43" s="969"/>
      <c r="I43" s="969"/>
      <c r="J43" s="969"/>
      <c r="K43" s="969"/>
      <c r="L43" s="969"/>
      <c r="M43" s="1149"/>
      <c r="N43" s="1151"/>
      <c r="O43" s="1371">
        <v>4</v>
      </c>
      <c r="P43" s="1370"/>
      <c r="Q43" s="1151"/>
      <c r="R43" s="1151"/>
      <c r="S43" s="1153">
        <f t="shared" si="0"/>
        <v>4</v>
      </c>
      <c r="T43" s="1179">
        <f t="shared" si="1"/>
        <v>240</v>
      </c>
    </row>
    <row r="44" spans="1:20" s="518" customFormat="1" ht="21" customHeight="1">
      <c r="A44" s="1365"/>
      <c r="B44" s="1366" t="s">
        <v>1057</v>
      </c>
      <c r="C44" s="1367"/>
      <c r="D44" s="1368" t="s">
        <v>278</v>
      </c>
      <c r="E44" s="1369">
        <v>42</v>
      </c>
      <c r="F44" s="1362" t="s">
        <v>715</v>
      </c>
      <c r="G44" s="1363"/>
      <c r="H44" s="1365"/>
      <c r="I44" s="1365"/>
      <c r="J44" s="1365"/>
      <c r="K44" s="1365"/>
      <c r="L44" s="1365"/>
      <c r="M44" s="1370"/>
      <c r="N44" s="1371"/>
      <c r="O44" s="1371">
        <v>8</v>
      </c>
      <c r="P44" s="1370"/>
      <c r="Q44" s="1371"/>
      <c r="R44" s="1371"/>
      <c r="S44" s="1153">
        <f t="shared" si="0"/>
        <v>8</v>
      </c>
      <c r="T44" s="1179">
        <f t="shared" si="1"/>
        <v>336</v>
      </c>
    </row>
    <row r="45" spans="1:20" s="558" customFormat="1" ht="21" customHeight="1">
      <c r="A45" s="1163"/>
      <c r="B45" s="1156" t="s">
        <v>1058</v>
      </c>
      <c r="C45" s="1157"/>
      <c r="D45" s="1158" t="s">
        <v>274</v>
      </c>
      <c r="E45" s="1159">
        <v>8</v>
      </c>
      <c r="F45" s="1160" t="s">
        <v>715</v>
      </c>
      <c r="G45" s="1198"/>
      <c r="H45" s="1163"/>
      <c r="I45" s="1163"/>
      <c r="J45" s="1163"/>
      <c r="K45" s="1163"/>
      <c r="L45" s="1163"/>
      <c r="M45" s="1164"/>
      <c r="N45" s="1167"/>
      <c r="O45" s="1167">
        <v>8</v>
      </c>
      <c r="P45" s="1164"/>
      <c r="Q45" s="1167"/>
      <c r="R45" s="1167"/>
      <c r="S45" s="1168">
        <f t="shared" si="0"/>
        <v>8</v>
      </c>
      <c r="T45" s="1179">
        <f t="shared" si="1"/>
        <v>64</v>
      </c>
    </row>
    <row r="46" spans="1:20" s="518" customFormat="1" ht="21" customHeight="1">
      <c r="A46" s="1365"/>
      <c r="B46" s="1366" t="s">
        <v>1059</v>
      </c>
      <c r="C46" s="1367"/>
      <c r="D46" s="1368" t="s">
        <v>274</v>
      </c>
      <c r="E46" s="1369">
        <v>15</v>
      </c>
      <c r="F46" s="1362" t="s">
        <v>715</v>
      </c>
      <c r="G46" s="1363"/>
      <c r="H46" s="1365"/>
      <c r="I46" s="1365"/>
      <c r="J46" s="1365"/>
      <c r="K46" s="1365"/>
      <c r="L46" s="1365"/>
      <c r="M46" s="1370"/>
      <c r="N46" s="1371"/>
      <c r="O46" s="1371">
        <v>8</v>
      </c>
      <c r="P46" s="1370"/>
      <c r="Q46" s="1371"/>
      <c r="R46" s="1371"/>
      <c r="S46" s="1373">
        <f t="shared" si="0"/>
        <v>8</v>
      </c>
      <c r="T46" s="1179">
        <f t="shared" si="1"/>
        <v>120</v>
      </c>
    </row>
    <row r="47" spans="1:20" s="558" customFormat="1" ht="21" customHeight="1">
      <c r="A47" s="1365"/>
      <c r="B47" s="1366" t="s">
        <v>973</v>
      </c>
      <c r="C47" s="1367"/>
      <c r="D47" s="1368" t="s">
        <v>278</v>
      </c>
      <c r="E47" s="1369">
        <v>40</v>
      </c>
      <c r="F47" s="1362" t="s">
        <v>715</v>
      </c>
      <c r="G47" s="1363"/>
      <c r="H47" s="1365"/>
      <c r="I47" s="1365"/>
      <c r="J47" s="1365"/>
      <c r="K47" s="1365"/>
      <c r="L47" s="1365"/>
      <c r="M47" s="1370"/>
      <c r="N47" s="1371"/>
      <c r="O47" s="1371">
        <v>5</v>
      </c>
      <c r="P47" s="1370"/>
      <c r="Q47" s="1371"/>
      <c r="R47" s="1371"/>
      <c r="S47" s="1373">
        <f t="shared" si="0"/>
        <v>5</v>
      </c>
      <c r="T47" s="1179">
        <f t="shared" si="1"/>
        <v>200</v>
      </c>
    </row>
    <row r="48" spans="1:20" s="518" customFormat="1" ht="21" customHeight="1">
      <c r="A48" s="1163"/>
      <c r="B48" s="1156" t="s">
        <v>975</v>
      </c>
      <c r="C48" s="1157"/>
      <c r="D48" s="1158" t="s">
        <v>1024</v>
      </c>
      <c r="E48" s="1159">
        <v>85</v>
      </c>
      <c r="F48" s="1160" t="s">
        <v>715</v>
      </c>
      <c r="G48" s="1198"/>
      <c r="H48" s="1163"/>
      <c r="I48" s="1163"/>
      <c r="J48" s="1163"/>
      <c r="K48" s="1163"/>
      <c r="L48" s="1163"/>
      <c r="M48" s="1164"/>
      <c r="N48" s="1167"/>
      <c r="O48" s="1167">
        <v>2</v>
      </c>
      <c r="P48" s="1164"/>
      <c r="Q48" s="1167"/>
      <c r="R48" s="1167"/>
      <c r="S48" s="1168">
        <f t="shared" si="0"/>
        <v>2</v>
      </c>
      <c r="T48" s="1179">
        <f t="shared" si="1"/>
        <v>170</v>
      </c>
    </row>
    <row r="49" spans="1:20" s="558" customFormat="1" ht="21" customHeight="1">
      <c r="A49" s="1365"/>
      <c r="B49" s="1366" t="s">
        <v>1060</v>
      </c>
      <c r="C49" s="1367"/>
      <c r="D49" s="1368" t="s">
        <v>278</v>
      </c>
      <c r="E49" s="1369">
        <v>500</v>
      </c>
      <c r="F49" s="1362" t="s">
        <v>715</v>
      </c>
      <c r="G49" s="1363"/>
      <c r="H49" s="1365"/>
      <c r="I49" s="1365"/>
      <c r="J49" s="1365"/>
      <c r="K49" s="1365"/>
      <c r="L49" s="1365"/>
      <c r="M49" s="1370"/>
      <c r="N49" s="1371"/>
      <c r="O49" s="1371">
        <v>3</v>
      </c>
      <c r="P49" s="1370"/>
      <c r="Q49" s="1371"/>
      <c r="R49" s="1371"/>
      <c r="S49" s="1373">
        <f t="shared" si="0"/>
        <v>3</v>
      </c>
      <c r="T49" s="1179">
        <f t="shared" si="1"/>
        <v>1500</v>
      </c>
    </row>
    <row r="50" spans="1:20" s="558" customFormat="1" ht="21" customHeight="1">
      <c r="A50" s="1365"/>
      <c r="B50" s="1366" t="s">
        <v>1061</v>
      </c>
      <c r="C50" s="1367"/>
      <c r="D50" s="1368" t="s">
        <v>1062</v>
      </c>
      <c r="E50" s="1369">
        <v>60</v>
      </c>
      <c r="F50" s="1362" t="s">
        <v>715</v>
      </c>
      <c r="G50" s="1363"/>
      <c r="H50" s="1365"/>
      <c r="I50" s="1365"/>
      <c r="J50" s="1365"/>
      <c r="K50" s="1365"/>
      <c r="L50" s="1365"/>
      <c r="M50" s="1370"/>
      <c r="N50" s="1371"/>
      <c r="O50" s="1371">
        <v>8</v>
      </c>
      <c r="P50" s="1370"/>
      <c r="Q50" s="1371"/>
      <c r="R50" s="1371"/>
      <c r="S50" s="1373">
        <f t="shared" si="0"/>
        <v>8</v>
      </c>
      <c r="T50" s="1179">
        <f t="shared" si="1"/>
        <v>480</v>
      </c>
    </row>
    <row r="51" spans="1:20" s="518" customFormat="1" ht="21" customHeight="1">
      <c r="A51" s="1163"/>
      <c r="B51" s="1156" t="s">
        <v>1063</v>
      </c>
      <c r="C51" s="1157"/>
      <c r="D51" s="1158" t="s">
        <v>278</v>
      </c>
      <c r="E51" s="1159">
        <v>500</v>
      </c>
      <c r="F51" s="1160" t="s">
        <v>715</v>
      </c>
      <c r="G51" s="1198"/>
      <c r="H51" s="1163"/>
      <c r="I51" s="1163"/>
      <c r="J51" s="1163"/>
      <c r="K51" s="1163"/>
      <c r="L51" s="1163"/>
      <c r="M51" s="1164"/>
      <c r="N51" s="1167"/>
      <c r="O51" s="1167">
        <v>2</v>
      </c>
      <c r="P51" s="1164"/>
      <c r="Q51" s="1167"/>
      <c r="R51" s="1167"/>
      <c r="S51" s="1168">
        <f t="shared" si="0"/>
        <v>2</v>
      </c>
      <c r="T51" s="1179">
        <f t="shared" si="1"/>
        <v>1000</v>
      </c>
    </row>
    <row r="52" spans="1:20" s="558" customFormat="1" ht="12" customHeight="1">
      <c r="A52" s="1365"/>
      <c r="B52" s="1366"/>
      <c r="C52" s="1367"/>
      <c r="D52" s="1368"/>
      <c r="E52" s="1369"/>
      <c r="F52" s="1362"/>
      <c r="G52" s="1363"/>
      <c r="H52" s="1365"/>
      <c r="I52" s="1365"/>
      <c r="J52" s="1365"/>
      <c r="K52" s="1365"/>
      <c r="L52" s="1365"/>
      <c r="M52" s="1370"/>
      <c r="N52" s="1371"/>
      <c r="O52" s="1371"/>
      <c r="P52" s="1370"/>
      <c r="Q52" s="1371"/>
      <c r="R52" s="1371"/>
      <c r="S52" s="1373"/>
      <c r="T52" s="1378">
        <f>SUM(T9:T51)</f>
        <v>70000</v>
      </c>
    </row>
    <row r="53" spans="1:20" s="503" customFormat="1" ht="21" customHeight="1">
      <c r="A53" s="963"/>
      <c r="B53" s="1379" t="s">
        <v>1064</v>
      </c>
      <c r="C53" s="1143"/>
      <c r="D53" s="1144"/>
      <c r="E53" s="1171"/>
      <c r="F53" s="1145"/>
      <c r="G53" s="1146"/>
      <c r="H53" s="969"/>
      <c r="I53" s="969"/>
      <c r="J53" s="969"/>
      <c r="K53" s="969"/>
      <c r="L53" s="969"/>
      <c r="M53" s="1149"/>
      <c r="N53" s="1151"/>
      <c r="O53" s="1151"/>
      <c r="P53" s="1149"/>
      <c r="Q53" s="1151"/>
      <c r="R53" s="1151"/>
      <c r="S53" s="1153"/>
      <c r="T53" s="1179">
        <f>E53*S53</f>
        <v>0</v>
      </c>
    </row>
    <row r="54" spans="1:20" s="503" customFormat="1" ht="21" customHeight="1">
      <c r="A54" s="1195"/>
      <c r="B54" s="1364" t="s">
        <v>1065</v>
      </c>
      <c r="C54" s="1157"/>
      <c r="D54" s="1196" t="s">
        <v>1066</v>
      </c>
      <c r="E54" s="1159">
        <v>460</v>
      </c>
      <c r="F54" s="1160" t="s">
        <v>715</v>
      </c>
      <c r="G54" s="1198"/>
      <c r="H54" s="1163"/>
      <c r="I54" s="1163">
        <v>11</v>
      </c>
      <c r="J54" s="1163"/>
      <c r="K54" s="1163"/>
      <c r="L54" s="1163"/>
      <c r="M54" s="1164"/>
      <c r="N54" s="1167"/>
      <c r="O54" s="1167"/>
      <c r="P54" s="1164"/>
      <c r="Q54" s="1167"/>
      <c r="R54" s="1167"/>
      <c r="S54" s="1168">
        <f>SUM(G54:R54)</f>
        <v>11</v>
      </c>
      <c r="T54" s="1179">
        <f>E54*S54</f>
        <v>5060</v>
      </c>
    </row>
    <row r="55" spans="1:20" s="503" customFormat="1" ht="21" customHeight="1">
      <c r="A55" s="963"/>
      <c r="B55" s="1142" t="s">
        <v>326</v>
      </c>
      <c r="C55" s="1143"/>
      <c r="D55" s="1144" t="s">
        <v>278</v>
      </c>
      <c r="E55" s="1171">
        <v>550</v>
      </c>
      <c r="F55" s="1145" t="s">
        <v>715</v>
      </c>
      <c r="G55" s="1146"/>
      <c r="H55" s="969"/>
      <c r="I55" s="969">
        <v>10</v>
      </c>
      <c r="J55" s="969"/>
      <c r="K55" s="969"/>
      <c r="L55" s="969"/>
      <c r="M55" s="1149"/>
      <c r="N55" s="1151"/>
      <c r="O55" s="1151"/>
      <c r="P55" s="1149"/>
      <c r="Q55" s="1151"/>
      <c r="R55" s="1151"/>
      <c r="S55" s="1153">
        <f>SUM(G55:R55)</f>
        <v>10</v>
      </c>
      <c r="T55" s="1179">
        <f aca="true" t="shared" si="2" ref="T55:T118">E55*S55</f>
        <v>5500</v>
      </c>
    </row>
    <row r="56" spans="1:20" s="518" customFormat="1" ht="21" customHeight="1">
      <c r="A56" s="1365"/>
      <c r="B56" s="1366" t="s">
        <v>1067</v>
      </c>
      <c r="C56" s="1367"/>
      <c r="D56" s="1368" t="s">
        <v>1066</v>
      </c>
      <c r="E56" s="1369">
        <v>75</v>
      </c>
      <c r="F56" s="1362" t="s">
        <v>715</v>
      </c>
      <c r="G56" s="1363"/>
      <c r="H56" s="1365"/>
      <c r="I56" s="1365">
        <v>12</v>
      </c>
      <c r="J56" s="1365"/>
      <c r="K56" s="1365"/>
      <c r="L56" s="1365"/>
      <c r="M56" s="1370"/>
      <c r="N56" s="1371"/>
      <c r="O56" s="1371"/>
      <c r="P56" s="1370"/>
      <c r="Q56" s="1371"/>
      <c r="R56" s="1371"/>
      <c r="S56" s="1153">
        <f aca="true" t="shared" si="3" ref="S56:S115">SUM(G56:R56)</f>
        <v>12</v>
      </c>
      <c r="T56" s="1179">
        <f t="shared" si="2"/>
        <v>900</v>
      </c>
    </row>
    <row r="57" spans="1:20" s="503" customFormat="1" ht="21" customHeight="1">
      <c r="A57" s="1195"/>
      <c r="B57" s="1364" t="s">
        <v>1068</v>
      </c>
      <c r="C57" s="1157"/>
      <c r="D57" s="1196" t="s">
        <v>278</v>
      </c>
      <c r="E57" s="1159">
        <v>50</v>
      </c>
      <c r="F57" s="1160" t="s">
        <v>715</v>
      </c>
      <c r="G57" s="1198"/>
      <c r="H57" s="1163"/>
      <c r="I57" s="1163">
        <v>12</v>
      </c>
      <c r="J57" s="1163"/>
      <c r="K57" s="1163"/>
      <c r="L57" s="1163"/>
      <c r="M57" s="1164"/>
      <c r="N57" s="1167"/>
      <c r="O57" s="1167"/>
      <c r="P57" s="1164"/>
      <c r="Q57" s="1167"/>
      <c r="R57" s="1167"/>
      <c r="S57" s="1168">
        <f t="shared" si="3"/>
        <v>12</v>
      </c>
      <c r="T57" s="1179">
        <f t="shared" si="2"/>
        <v>600</v>
      </c>
    </row>
    <row r="58" spans="1:20" s="503" customFormat="1" ht="21" customHeight="1">
      <c r="A58" s="963"/>
      <c r="B58" s="1142" t="s">
        <v>1069</v>
      </c>
      <c r="C58" s="1143"/>
      <c r="D58" s="1144" t="s">
        <v>526</v>
      </c>
      <c r="E58" s="1171">
        <v>38</v>
      </c>
      <c r="F58" s="1145" t="s">
        <v>715</v>
      </c>
      <c r="G58" s="1146"/>
      <c r="H58" s="969"/>
      <c r="I58" s="969">
        <v>12</v>
      </c>
      <c r="J58" s="969"/>
      <c r="K58" s="969"/>
      <c r="L58" s="969"/>
      <c r="M58" s="1149"/>
      <c r="N58" s="1151"/>
      <c r="O58" s="1151"/>
      <c r="P58" s="1149"/>
      <c r="Q58" s="1151"/>
      <c r="R58" s="1151"/>
      <c r="S58" s="1153">
        <f t="shared" si="3"/>
        <v>12</v>
      </c>
      <c r="T58" s="1179">
        <f t="shared" si="2"/>
        <v>456</v>
      </c>
    </row>
    <row r="59" spans="1:20" s="503" customFormat="1" ht="21" customHeight="1">
      <c r="A59" s="963"/>
      <c r="B59" s="1142" t="s">
        <v>350</v>
      </c>
      <c r="C59" s="1143"/>
      <c r="D59" s="1144" t="s">
        <v>1070</v>
      </c>
      <c r="E59" s="1171">
        <v>5000</v>
      </c>
      <c r="F59" s="1145" t="s">
        <v>715</v>
      </c>
      <c r="G59" s="1146"/>
      <c r="H59" s="969"/>
      <c r="I59" s="969">
        <v>3</v>
      </c>
      <c r="J59" s="969"/>
      <c r="K59" s="969"/>
      <c r="L59" s="969"/>
      <c r="M59" s="1149"/>
      <c r="N59" s="1151"/>
      <c r="O59" s="1151"/>
      <c r="P59" s="1149"/>
      <c r="Q59" s="1151"/>
      <c r="R59" s="1151"/>
      <c r="S59" s="1153">
        <v>3</v>
      </c>
      <c r="T59" s="1179">
        <f t="shared" si="2"/>
        <v>15000</v>
      </c>
    </row>
    <row r="60" spans="1:20" s="518" customFormat="1" ht="21" customHeight="1">
      <c r="A60" s="1163"/>
      <c r="B60" s="1156" t="s">
        <v>1071</v>
      </c>
      <c r="C60" s="1157"/>
      <c r="D60" s="1158" t="s">
        <v>1072</v>
      </c>
      <c r="E60" s="1159">
        <v>4000</v>
      </c>
      <c r="F60" s="1160" t="s">
        <v>715</v>
      </c>
      <c r="G60" s="1198"/>
      <c r="H60" s="1163"/>
      <c r="I60" s="1163">
        <v>3</v>
      </c>
      <c r="J60" s="1163"/>
      <c r="K60" s="1163"/>
      <c r="L60" s="1163"/>
      <c r="M60" s="1164"/>
      <c r="N60" s="1167"/>
      <c r="O60" s="1167"/>
      <c r="P60" s="1164"/>
      <c r="Q60" s="1167"/>
      <c r="R60" s="1167"/>
      <c r="S60" s="1168">
        <v>3</v>
      </c>
      <c r="T60" s="1179">
        <f t="shared" si="2"/>
        <v>12000</v>
      </c>
    </row>
    <row r="61" spans="1:20" s="503" customFormat="1" ht="21" customHeight="1">
      <c r="A61" s="963"/>
      <c r="B61" s="1142" t="s">
        <v>1073</v>
      </c>
      <c r="C61" s="1143"/>
      <c r="D61" s="1144" t="s">
        <v>1074</v>
      </c>
      <c r="E61" s="1171">
        <v>300</v>
      </c>
      <c r="F61" s="1145" t="s">
        <v>715</v>
      </c>
      <c r="G61" s="1146"/>
      <c r="H61" s="969"/>
      <c r="I61" s="969">
        <v>4</v>
      </c>
      <c r="J61" s="969"/>
      <c r="K61" s="969"/>
      <c r="L61" s="969"/>
      <c r="M61" s="1149"/>
      <c r="N61" s="1151"/>
      <c r="O61" s="1151"/>
      <c r="P61" s="1149"/>
      <c r="Q61" s="1151"/>
      <c r="R61" s="1151"/>
      <c r="S61" s="1153">
        <f t="shared" si="3"/>
        <v>4</v>
      </c>
      <c r="T61" s="1179">
        <f t="shared" si="2"/>
        <v>1200</v>
      </c>
    </row>
    <row r="62" spans="1:20" s="518" customFormat="1" ht="21" customHeight="1">
      <c r="A62" s="1365"/>
      <c r="B62" s="1366" t="s">
        <v>1075</v>
      </c>
      <c r="C62" s="1367"/>
      <c r="D62" s="1368" t="s">
        <v>1066</v>
      </c>
      <c r="E62" s="1369">
        <v>150</v>
      </c>
      <c r="F62" s="1362" t="s">
        <v>715</v>
      </c>
      <c r="G62" s="1363"/>
      <c r="H62" s="1365"/>
      <c r="I62" s="1365">
        <v>10</v>
      </c>
      <c r="J62" s="1365"/>
      <c r="K62" s="1365"/>
      <c r="L62" s="1365"/>
      <c r="M62" s="1370"/>
      <c r="N62" s="1371"/>
      <c r="O62" s="1371"/>
      <c r="P62" s="1370"/>
      <c r="Q62" s="1371"/>
      <c r="R62" s="1371"/>
      <c r="S62" s="1153">
        <f t="shared" si="3"/>
        <v>10</v>
      </c>
      <c r="T62" s="1179">
        <f t="shared" si="2"/>
        <v>1500</v>
      </c>
    </row>
    <row r="63" spans="1:20" s="503" customFormat="1" ht="21" customHeight="1">
      <c r="A63" s="1195"/>
      <c r="B63" s="1364" t="s">
        <v>1005</v>
      </c>
      <c r="C63" s="1157"/>
      <c r="D63" s="1196" t="s">
        <v>278</v>
      </c>
      <c r="E63" s="1159">
        <v>700</v>
      </c>
      <c r="F63" s="1160" t="s">
        <v>715</v>
      </c>
      <c r="G63" s="1198"/>
      <c r="H63" s="1163"/>
      <c r="I63" s="1163">
        <v>4</v>
      </c>
      <c r="J63" s="1163"/>
      <c r="K63" s="1163"/>
      <c r="L63" s="1163"/>
      <c r="M63" s="1164"/>
      <c r="N63" s="1167"/>
      <c r="O63" s="1167"/>
      <c r="P63" s="1164"/>
      <c r="Q63" s="1167"/>
      <c r="R63" s="1167"/>
      <c r="S63" s="1168">
        <f t="shared" si="3"/>
        <v>4</v>
      </c>
      <c r="T63" s="1179">
        <f t="shared" si="2"/>
        <v>2800</v>
      </c>
    </row>
    <row r="64" spans="1:20" s="518" customFormat="1" ht="21" customHeight="1">
      <c r="A64" s="1365"/>
      <c r="B64" s="1366" t="s">
        <v>1076</v>
      </c>
      <c r="C64" s="1367"/>
      <c r="D64" s="1368" t="s">
        <v>1077</v>
      </c>
      <c r="E64" s="1369">
        <v>40</v>
      </c>
      <c r="F64" s="1362" t="s">
        <v>715</v>
      </c>
      <c r="G64" s="1363"/>
      <c r="H64" s="1365"/>
      <c r="I64" s="1365">
        <v>50</v>
      </c>
      <c r="J64" s="1365"/>
      <c r="K64" s="1365"/>
      <c r="L64" s="1365"/>
      <c r="M64" s="1370"/>
      <c r="N64" s="1371"/>
      <c r="O64" s="1371"/>
      <c r="P64" s="1370"/>
      <c r="Q64" s="1371"/>
      <c r="R64" s="1371"/>
      <c r="S64" s="1153">
        <f t="shared" si="3"/>
        <v>50</v>
      </c>
      <c r="T64" s="1179">
        <f t="shared" si="2"/>
        <v>2000</v>
      </c>
    </row>
    <row r="65" spans="1:20" s="503" customFormat="1" ht="21" customHeight="1">
      <c r="A65" s="1376"/>
      <c r="B65" s="1377" t="s">
        <v>1078</v>
      </c>
      <c r="C65" s="1367"/>
      <c r="D65" s="1361" t="s">
        <v>1077</v>
      </c>
      <c r="E65" s="1369">
        <v>75</v>
      </c>
      <c r="F65" s="1362" t="s">
        <v>715</v>
      </c>
      <c r="G65" s="1363"/>
      <c r="H65" s="1365"/>
      <c r="I65" s="1365">
        <v>100</v>
      </c>
      <c r="J65" s="1365"/>
      <c r="K65" s="1365"/>
      <c r="L65" s="1365"/>
      <c r="M65" s="1370"/>
      <c r="N65" s="1371"/>
      <c r="O65" s="1371"/>
      <c r="P65" s="1370"/>
      <c r="Q65" s="1371"/>
      <c r="R65" s="1371"/>
      <c r="S65" s="1153">
        <f t="shared" si="3"/>
        <v>100</v>
      </c>
      <c r="T65" s="1179">
        <f t="shared" si="2"/>
        <v>7500</v>
      </c>
    </row>
    <row r="66" spans="1:20" s="503" customFormat="1" ht="21" customHeight="1">
      <c r="A66" s="1195"/>
      <c r="B66" s="1364" t="s">
        <v>1079</v>
      </c>
      <c r="C66" s="1157"/>
      <c r="D66" s="1196" t="s">
        <v>1004</v>
      </c>
      <c r="E66" s="1159">
        <v>500</v>
      </c>
      <c r="F66" s="1160" t="s">
        <v>715</v>
      </c>
      <c r="G66" s="1198"/>
      <c r="H66" s="1163"/>
      <c r="I66" s="1163">
        <v>4</v>
      </c>
      <c r="J66" s="1163"/>
      <c r="K66" s="1163"/>
      <c r="L66" s="1163"/>
      <c r="M66" s="1164"/>
      <c r="N66" s="1167"/>
      <c r="O66" s="1167"/>
      <c r="P66" s="1164"/>
      <c r="Q66" s="1167"/>
      <c r="R66" s="1167"/>
      <c r="S66" s="1168">
        <f t="shared" si="3"/>
        <v>4</v>
      </c>
      <c r="T66" s="1179">
        <f t="shared" si="2"/>
        <v>2000</v>
      </c>
    </row>
    <row r="67" spans="1:20" s="518" customFormat="1" ht="21" customHeight="1">
      <c r="A67" s="1365"/>
      <c r="B67" s="1366" t="s">
        <v>1080</v>
      </c>
      <c r="C67" s="1367"/>
      <c r="D67" s="1368" t="s">
        <v>278</v>
      </c>
      <c r="E67" s="1369">
        <v>100</v>
      </c>
      <c r="F67" s="1362" t="s">
        <v>715</v>
      </c>
      <c r="G67" s="1363"/>
      <c r="H67" s="1365"/>
      <c r="I67" s="1365">
        <v>6</v>
      </c>
      <c r="J67" s="1365"/>
      <c r="K67" s="1365"/>
      <c r="L67" s="1365"/>
      <c r="M67" s="1370"/>
      <c r="N67" s="1371"/>
      <c r="O67" s="1371"/>
      <c r="P67" s="1370"/>
      <c r="Q67" s="1371"/>
      <c r="R67" s="1371"/>
      <c r="S67" s="1153">
        <f t="shared" si="3"/>
        <v>6</v>
      </c>
      <c r="T67" s="1179">
        <f t="shared" si="2"/>
        <v>600</v>
      </c>
    </row>
    <row r="68" spans="1:20" s="503" customFormat="1" ht="21" customHeight="1">
      <c r="A68" s="1376"/>
      <c r="B68" s="1377" t="s">
        <v>1081</v>
      </c>
      <c r="C68" s="1367"/>
      <c r="D68" s="1361" t="s">
        <v>278</v>
      </c>
      <c r="E68" s="1369">
        <v>50</v>
      </c>
      <c r="F68" s="1362" t="s">
        <v>715</v>
      </c>
      <c r="G68" s="1363"/>
      <c r="H68" s="1365"/>
      <c r="I68" s="1365">
        <v>2</v>
      </c>
      <c r="J68" s="1365"/>
      <c r="K68" s="1365"/>
      <c r="L68" s="1365"/>
      <c r="M68" s="1370"/>
      <c r="N68" s="1371"/>
      <c r="O68" s="1371"/>
      <c r="P68" s="1370"/>
      <c r="Q68" s="1371"/>
      <c r="R68" s="1371"/>
      <c r="S68" s="1153">
        <f t="shared" si="3"/>
        <v>2</v>
      </c>
      <c r="T68" s="1179">
        <f t="shared" si="2"/>
        <v>100</v>
      </c>
    </row>
    <row r="69" spans="1:20" s="503" customFormat="1" ht="21" customHeight="1">
      <c r="A69" s="1195"/>
      <c r="B69" s="1364" t="s">
        <v>1082</v>
      </c>
      <c r="C69" s="1157"/>
      <c r="D69" s="1196" t="s">
        <v>278</v>
      </c>
      <c r="E69" s="1159">
        <v>35</v>
      </c>
      <c r="F69" s="1160" t="s">
        <v>715</v>
      </c>
      <c r="G69" s="1198"/>
      <c r="H69" s="1163"/>
      <c r="I69" s="1163">
        <v>4</v>
      </c>
      <c r="J69" s="1163"/>
      <c r="K69" s="1163"/>
      <c r="L69" s="1163"/>
      <c r="M69" s="1164"/>
      <c r="N69" s="1167"/>
      <c r="O69" s="1167"/>
      <c r="P69" s="1164"/>
      <c r="Q69" s="1167"/>
      <c r="R69" s="1167"/>
      <c r="S69" s="1168">
        <f t="shared" si="3"/>
        <v>4</v>
      </c>
      <c r="T69" s="1179">
        <f t="shared" si="2"/>
        <v>140</v>
      </c>
    </row>
    <row r="70" spans="1:20" s="518" customFormat="1" ht="21" customHeight="1">
      <c r="A70" s="1365"/>
      <c r="B70" s="1366" t="s">
        <v>987</v>
      </c>
      <c r="C70" s="1367"/>
      <c r="D70" s="1368" t="s">
        <v>357</v>
      </c>
      <c r="E70" s="1369">
        <v>180</v>
      </c>
      <c r="F70" s="1362" t="s">
        <v>715</v>
      </c>
      <c r="G70" s="1363"/>
      <c r="H70" s="1365"/>
      <c r="I70" s="1365">
        <v>5</v>
      </c>
      <c r="J70" s="1365"/>
      <c r="K70" s="1365"/>
      <c r="L70" s="1365"/>
      <c r="M70" s="1370"/>
      <c r="N70" s="1371"/>
      <c r="O70" s="1371"/>
      <c r="P70" s="1370"/>
      <c r="Q70" s="1371"/>
      <c r="R70" s="1371"/>
      <c r="S70" s="1153">
        <f t="shared" si="3"/>
        <v>5</v>
      </c>
      <c r="T70" s="1179">
        <f t="shared" si="2"/>
        <v>900</v>
      </c>
    </row>
    <row r="71" spans="1:20" s="503" customFormat="1" ht="21" customHeight="1">
      <c r="A71" s="1376"/>
      <c r="B71" s="1377" t="s">
        <v>994</v>
      </c>
      <c r="C71" s="1367"/>
      <c r="D71" s="1361" t="s">
        <v>278</v>
      </c>
      <c r="E71" s="1369">
        <v>250</v>
      </c>
      <c r="F71" s="1362" t="s">
        <v>715</v>
      </c>
      <c r="G71" s="1363"/>
      <c r="H71" s="1365"/>
      <c r="I71" s="1365"/>
      <c r="J71" s="1365"/>
      <c r="K71" s="1365"/>
      <c r="L71" s="1365">
        <v>8</v>
      </c>
      <c r="M71" s="1370"/>
      <c r="N71" s="1371"/>
      <c r="O71" s="1371"/>
      <c r="P71" s="1370"/>
      <c r="Q71" s="1371"/>
      <c r="R71" s="1371"/>
      <c r="S71" s="1153">
        <f t="shared" si="3"/>
        <v>8</v>
      </c>
      <c r="T71" s="1179">
        <f t="shared" si="2"/>
        <v>2000</v>
      </c>
    </row>
    <row r="72" spans="1:20" s="503" customFormat="1" ht="21" customHeight="1">
      <c r="A72" s="1195"/>
      <c r="B72" s="1364" t="s">
        <v>1083</v>
      </c>
      <c r="C72" s="1157"/>
      <c r="D72" s="1196" t="s">
        <v>278</v>
      </c>
      <c r="E72" s="1159">
        <v>50</v>
      </c>
      <c r="F72" s="1160" t="s">
        <v>715</v>
      </c>
      <c r="G72" s="1198"/>
      <c r="H72" s="1163"/>
      <c r="I72" s="1163"/>
      <c r="J72" s="1163"/>
      <c r="K72" s="1163"/>
      <c r="L72" s="1163">
        <v>6</v>
      </c>
      <c r="M72" s="1164"/>
      <c r="N72" s="1167"/>
      <c r="O72" s="1167"/>
      <c r="P72" s="1164"/>
      <c r="Q72" s="1167"/>
      <c r="R72" s="1167"/>
      <c r="S72" s="1168">
        <f t="shared" si="3"/>
        <v>6</v>
      </c>
      <c r="T72" s="1179">
        <f t="shared" si="2"/>
        <v>300</v>
      </c>
    </row>
    <row r="73" spans="1:20" s="518" customFormat="1" ht="21" customHeight="1">
      <c r="A73" s="1365"/>
      <c r="B73" s="1366" t="s">
        <v>1084</v>
      </c>
      <c r="C73" s="1367"/>
      <c r="D73" s="1368" t="s">
        <v>278</v>
      </c>
      <c r="E73" s="1369">
        <v>60</v>
      </c>
      <c r="F73" s="1362" t="s">
        <v>715</v>
      </c>
      <c r="G73" s="1363"/>
      <c r="H73" s="1365"/>
      <c r="I73" s="1365"/>
      <c r="J73" s="1365"/>
      <c r="K73" s="1365"/>
      <c r="L73" s="1365">
        <v>5</v>
      </c>
      <c r="M73" s="1370"/>
      <c r="N73" s="1371"/>
      <c r="O73" s="1371"/>
      <c r="P73" s="1370"/>
      <c r="Q73" s="1371"/>
      <c r="R73" s="1371"/>
      <c r="S73" s="1153">
        <f t="shared" si="3"/>
        <v>5</v>
      </c>
      <c r="T73" s="1179">
        <f t="shared" si="2"/>
        <v>300</v>
      </c>
    </row>
    <row r="74" spans="1:20" s="518" customFormat="1" ht="21" customHeight="1">
      <c r="A74" s="1365"/>
      <c r="B74" s="1366" t="s">
        <v>1085</v>
      </c>
      <c r="C74" s="1367"/>
      <c r="D74" s="1368" t="s">
        <v>278</v>
      </c>
      <c r="E74" s="1369">
        <v>1200</v>
      </c>
      <c r="F74" s="1362" t="s">
        <v>715</v>
      </c>
      <c r="G74" s="1363"/>
      <c r="H74" s="1365"/>
      <c r="I74" s="1365"/>
      <c r="J74" s="1365"/>
      <c r="K74" s="1365"/>
      <c r="L74" s="1365">
        <v>2</v>
      </c>
      <c r="M74" s="1370"/>
      <c r="N74" s="1371"/>
      <c r="O74" s="1371"/>
      <c r="P74" s="1370"/>
      <c r="Q74" s="1371"/>
      <c r="R74" s="1371"/>
      <c r="S74" s="1153">
        <f t="shared" si="3"/>
        <v>2</v>
      </c>
      <c r="T74" s="1179">
        <f t="shared" si="2"/>
        <v>2400</v>
      </c>
    </row>
    <row r="75" spans="1:20" s="503" customFormat="1" ht="21" customHeight="1">
      <c r="A75" s="1376"/>
      <c r="B75" s="1364" t="s">
        <v>986</v>
      </c>
      <c r="C75" s="1157"/>
      <c r="D75" s="1196" t="s">
        <v>404</v>
      </c>
      <c r="E75" s="1159">
        <v>1800</v>
      </c>
      <c r="F75" s="1160" t="s">
        <v>715</v>
      </c>
      <c r="G75" s="1198"/>
      <c r="H75" s="1163"/>
      <c r="I75" s="1163"/>
      <c r="J75" s="1163"/>
      <c r="K75" s="1163"/>
      <c r="L75" s="1163">
        <v>1</v>
      </c>
      <c r="M75" s="1164"/>
      <c r="N75" s="1167"/>
      <c r="O75" s="1167"/>
      <c r="P75" s="1164"/>
      <c r="Q75" s="1167"/>
      <c r="R75" s="1167"/>
      <c r="S75" s="1168">
        <f t="shared" si="3"/>
        <v>1</v>
      </c>
      <c r="T75" s="1179">
        <f t="shared" si="2"/>
        <v>1800</v>
      </c>
    </row>
    <row r="76" spans="1:20" s="503" customFormat="1" ht="21" customHeight="1">
      <c r="A76" s="1376"/>
      <c r="B76" s="1377" t="s">
        <v>1086</v>
      </c>
      <c r="C76" s="1367"/>
      <c r="D76" s="1361" t="s">
        <v>278</v>
      </c>
      <c r="E76" s="1369">
        <v>2000</v>
      </c>
      <c r="F76" s="1362" t="s">
        <v>715</v>
      </c>
      <c r="G76" s="1363"/>
      <c r="H76" s="1365"/>
      <c r="I76" s="1365"/>
      <c r="J76" s="1365"/>
      <c r="K76" s="1365"/>
      <c r="L76" s="1365">
        <v>2</v>
      </c>
      <c r="M76" s="1370"/>
      <c r="N76" s="1371"/>
      <c r="O76" s="1371"/>
      <c r="P76" s="1370"/>
      <c r="Q76" s="1371"/>
      <c r="R76" s="1371"/>
      <c r="S76" s="1153">
        <f t="shared" si="3"/>
        <v>2</v>
      </c>
      <c r="T76" s="1179">
        <f t="shared" si="2"/>
        <v>4000</v>
      </c>
    </row>
    <row r="77" spans="1:20" s="503" customFormat="1" ht="21" customHeight="1">
      <c r="A77" s="1376"/>
      <c r="B77" s="1377" t="s">
        <v>1087</v>
      </c>
      <c r="C77" s="1367"/>
      <c r="D77" s="1361" t="s">
        <v>278</v>
      </c>
      <c r="E77" s="1369">
        <v>1800</v>
      </c>
      <c r="F77" s="1362" t="s">
        <v>715</v>
      </c>
      <c r="G77" s="1363"/>
      <c r="H77" s="1365"/>
      <c r="I77" s="1365"/>
      <c r="J77" s="1365"/>
      <c r="K77" s="1365"/>
      <c r="L77" s="1365">
        <v>2</v>
      </c>
      <c r="M77" s="1370"/>
      <c r="N77" s="1371"/>
      <c r="O77" s="1371"/>
      <c r="P77" s="1370"/>
      <c r="Q77" s="1371"/>
      <c r="R77" s="1371"/>
      <c r="S77" s="1153">
        <f t="shared" si="3"/>
        <v>2</v>
      </c>
      <c r="T77" s="1179">
        <f t="shared" si="2"/>
        <v>3600</v>
      </c>
    </row>
    <row r="78" spans="1:20" s="518" customFormat="1" ht="21" customHeight="1">
      <c r="A78" s="1163"/>
      <c r="B78" s="1156" t="s">
        <v>1088</v>
      </c>
      <c r="C78" s="1157"/>
      <c r="D78" s="1158" t="s">
        <v>271</v>
      </c>
      <c r="E78" s="1159">
        <v>900</v>
      </c>
      <c r="F78" s="1160" t="s">
        <v>715</v>
      </c>
      <c r="G78" s="1198"/>
      <c r="H78" s="1163"/>
      <c r="I78" s="1163"/>
      <c r="J78" s="1163"/>
      <c r="K78" s="1163"/>
      <c r="L78" s="1163">
        <v>3</v>
      </c>
      <c r="M78" s="1164"/>
      <c r="N78" s="1167"/>
      <c r="O78" s="1167"/>
      <c r="P78" s="1164"/>
      <c r="Q78" s="1167"/>
      <c r="R78" s="1167"/>
      <c r="S78" s="1168">
        <f t="shared" si="3"/>
        <v>3</v>
      </c>
      <c r="T78" s="1179">
        <f t="shared" si="2"/>
        <v>2700</v>
      </c>
    </row>
    <row r="79" spans="1:20" s="503" customFormat="1" ht="21" customHeight="1">
      <c r="A79" s="1376"/>
      <c r="B79" s="1377" t="s">
        <v>1089</v>
      </c>
      <c r="C79" s="1367"/>
      <c r="D79" s="1361" t="s">
        <v>1074</v>
      </c>
      <c r="E79" s="1369">
        <v>40</v>
      </c>
      <c r="F79" s="1362" t="s">
        <v>715</v>
      </c>
      <c r="G79" s="1363"/>
      <c r="H79" s="1365"/>
      <c r="I79" s="1365"/>
      <c r="J79" s="1365"/>
      <c r="K79" s="1365"/>
      <c r="L79" s="1365">
        <v>180</v>
      </c>
      <c r="M79" s="1370"/>
      <c r="N79" s="1371"/>
      <c r="O79" s="1371"/>
      <c r="P79" s="1370"/>
      <c r="Q79" s="1371"/>
      <c r="R79" s="1371"/>
      <c r="S79" s="1153">
        <f t="shared" si="3"/>
        <v>180</v>
      </c>
      <c r="T79" s="1179">
        <f t="shared" si="2"/>
        <v>7200</v>
      </c>
    </row>
    <row r="80" spans="1:20" s="518" customFormat="1" ht="21" customHeight="1">
      <c r="A80" s="1365"/>
      <c r="B80" s="1366" t="s">
        <v>1090</v>
      </c>
      <c r="C80" s="1367"/>
      <c r="D80" s="1368" t="s">
        <v>278</v>
      </c>
      <c r="E80" s="1369">
        <v>450</v>
      </c>
      <c r="F80" s="1362" t="s">
        <v>715</v>
      </c>
      <c r="G80" s="1363"/>
      <c r="H80" s="1365"/>
      <c r="I80" s="1365"/>
      <c r="J80" s="1365"/>
      <c r="K80" s="1365"/>
      <c r="L80" s="1365">
        <v>10</v>
      </c>
      <c r="M80" s="1370"/>
      <c r="N80" s="1371"/>
      <c r="O80" s="1371"/>
      <c r="P80" s="1370"/>
      <c r="Q80" s="1371"/>
      <c r="R80" s="1371"/>
      <c r="S80" s="1153">
        <f t="shared" si="3"/>
        <v>10</v>
      </c>
      <c r="T80" s="1179">
        <f t="shared" si="2"/>
        <v>4500</v>
      </c>
    </row>
    <row r="81" spans="1:20" s="503" customFormat="1" ht="21" customHeight="1">
      <c r="A81" s="1195"/>
      <c r="B81" s="1364" t="s">
        <v>1091</v>
      </c>
      <c r="C81" s="1157"/>
      <c r="D81" s="1196" t="s">
        <v>278</v>
      </c>
      <c r="E81" s="1159">
        <v>30</v>
      </c>
      <c r="F81" s="1160" t="s">
        <v>715</v>
      </c>
      <c r="G81" s="1198"/>
      <c r="H81" s="1163"/>
      <c r="I81" s="1163"/>
      <c r="J81" s="1163"/>
      <c r="K81" s="1163"/>
      <c r="L81" s="1163">
        <v>5</v>
      </c>
      <c r="M81" s="1164"/>
      <c r="N81" s="1167"/>
      <c r="O81" s="1167"/>
      <c r="P81" s="1164"/>
      <c r="Q81" s="1167"/>
      <c r="R81" s="1167"/>
      <c r="S81" s="1168">
        <f t="shared" si="3"/>
        <v>5</v>
      </c>
      <c r="T81" s="1179">
        <f t="shared" si="2"/>
        <v>150</v>
      </c>
    </row>
    <row r="82" spans="1:20" s="503" customFormat="1" ht="21" customHeight="1">
      <c r="A82" s="1376"/>
      <c r="B82" s="1377" t="s">
        <v>1092</v>
      </c>
      <c r="C82" s="1367"/>
      <c r="D82" s="1361" t="s">
        <v>278</v>
      </c>
      <c r="E82" s="1369">
        <v>150</v>
      </c>
      <c r="F82" s="1362" t="s">
        <v>715</v>
      </c>
      <c r="G82" s="1363"/>
      <c r="H82" s="1365"/>
      <c r="I82" s="1365"/>
      <c r="J82" s="1365"/>
      <c r="K82" s="1365"/>
      <c r="L82" s="1365">
        <v>4</v>
      </c>
      <c r="M82" s="1370"/>
      <c r="N82" s="1371"/>
      <c r="O82" s="1371"/>
      <c r="P82" s="1370"/>
      <c r="Q82" s="1371"/>
      <c r="R82" s="1371"/>
      <c r="S82" s="1153">
        <f t="shared" si="3"/>
        <v>4</v>
      </c>
      <c r="T82" s="1179">
        <f t="shared" si="2"/>
        <v>600</v>
      </c>
    </row>
    <row r="83" spans="1:20" s="503" customFormat="1" ht="21" customHeight="1">
      <c r="A83" s="1376"/>
      <c r="B83" s="1377" t="s">
        <v>1093</v>
      </c>
      <c r="C83" s="1367"/>
      <c r="D83" s="1361" t="s">
        <v>1074</v>
      </c>
      <c r="E83" s="1369">
        <v>2100</v>
      </c>
      <c r="F83" s="1362" t="s">
        <v>715</v>
      </c>
      <c r="G83" s="1363"/>
      <c r="H83" s="1365"/>
      <c r="I83" s="1365"/>
      <c r="J83" s="1365"/>
      <c r="K83" s="1365"/>
      <c r="L83" s="1365">
        <v>15</v>
      </c>
      <c r="M83" s="1370"/>
      <c r="N83" s="1371"/>
      <c r="O83" s="1371"/>
      <c r="P83" s="1370"/>
      <c r="Q83" s="1371"/>
      <c r="R83" s="1371"/>
      <c r="S83" s="1153">
        <f t="shared" si="3"/>
        <v>15</v>
      </c>
      <c r="T83" s="1179">
        <f t="shared" si="2"/>
        <v>31500</v>
      </c>
    </row>
    <row r="84" spans="1:20" s="518" customFormat="1" ht="21" customHeight="1">
      <c r="A84" s="1163"/>
      <c r="B84" s="1156" t="s">
        <v>1094</v>
      </c>
      <c r="C84" s="1157"/>
      <c r="D84" s="1158" t="s">
        <v>516</v>
      </c>
      <c r="E84" s="1159">
        <v>5000</v>
      </c>
      <c r="F84" s="1160" t="s">
        <v>715</v>
      </c>
      <c r="G84" s="1198"/>
      <c r="H84" s="1163"/>
      <c r="I84" s="1163"/>
      <c r="J84" s="1163"/>
      <c r="K84" s="1163"/>
      <c r="L84" s="1163">
        <v>2</v>
      </c>
      <c r="M84" s="1164"/>
      <c r="N84" s="1167"/>
      <c r="O84" s="1167"/>
      <c r="P84" s="1164"/>
      <c r="Q84" s="1167"/>
      <c r="R84" s="1167"/>
      <c r="S84" s="1168">
        <f t="shared" si="3"/>
        <v>2</v>
      </c>
      <c r="T84" s="1179">
        <f t="shared" si="2"/>
        <v>10000</v>
      </c>
    </row>
    <row r="85" spans="1:20" s="503" customFormat="1" ht="21" customHeight="1">
      <c r="A85" s="1376"/>
      <c r="B85" s="1377" t="s">
        <v>1095</v>
      </c>
      <c r="C85" s="1367"/>
      <c r="D85" s="1361" t="s">
        <v>278</v>
      </c>
      <c r="E85" s="1369">
        <v>400</v>
      </c>
      <c r="F85" s="1362" t="s">
        <v>715</v>
      </c>
      <c r="G85" s="1363"/>
      <c r="H85" s="1365"/>
      <c r="I85" s="1365"/>
      <c r="J85" s="1365"/>
      <c r="K85" s="1365"/>
      <c r="L85" s="1365">
        <v>8</v>
      </c>
      <c r="M85" s="1370"/>
      <c r="N85" s="1371"/>
      <c r="O85" s="1371"/>
      <c r="P85" s="1370"/>
      <c r="Q85" s="1371"/>
      <c r="R85" s="1371"/>
      <c r="S85" s="1153">
        <f t="shared" si="3"/>
        <v>8</v>
      </c>
      <c r="T85" s="1179">
        <f t="shared" si="2"/>
        <v>3200</v>
      </c>
    </row>
    <row r="86" spans="1:20" s="503" customFormat="1" ht="21" customHeight="1">
      <c r="A86" s="1376"/>
      <c r="B86" s="1377" t="s">
        <v>1096</v>
      </c>
      <c r="C86" s="1367"/>
      <c r="D86" s="1361" t="s">
        <v>278</v>
      </c>
      <c r="E86" s="1369">
        <v>250</v>
      </c>
      <c r="F86" s="1362" t="s">
        <v>715</v>
      </c>
      <c r="G86" s="1363"/>
      <c r="H86" s="1365"/>
      <c r="I86" s="1365"/>
      <c r="J86" s="1365"/>
      <c r="K86" s="1365"/>
      <c r="L86" s="1365">
        <v>2</v>
      </c>
      <c r="M86" s="1370"/>
      <c r="N86" s="1371"/>
      <c r="O86" s="1371"/>
      <c r="P86" s="1370"/>
      <c r="Q86" s="1371"/>
      <c r="R86" s="1371"/>
      <c r="S86" s="1153">
        <f t="shared" si="3"/>
        <v>2</v>
      </c>
      <c r="T86" s="1179">
        <f t="shared" si="2"/>
        <v>500</v>
      </c>
    </row>
    <row r="87" spans="1:20" s="503" customFormat="1" ht="21" customHeight="1">
      <c r="A87" s="1195"/>
      <c r="B87" s="1364" t="s">
        <v>1097</v>
      </c>
      <c r="C87" s="1157"/>
      <c r="D87" s="1196" t="s">
        <v>278</v>
      </c>
      <c r="E87" s="1159">
        <v>300</v>
      </c>
      <c r="F87" s="1160" t="s">
        <v>715</v>
      </c>
      <c r="G87" s="1198"/>
      <c r="H87" s="1163"/>
      <c r="I87" s="1163"/>
      <c r="J87" s="1163"/>
      <c r="K87" s="1163"/>
      <c r="L87" s="1163">
        <v>12</v>
      </c>
      <c r="M87" s="1164"/>
      <c r="N87" s="1167"/>
      <c r="O87" s="1167"/>
      <c r="P87" s="1164"/>
      <c r="Q87" s="1167"/>
      <c r="R87" s="1167"/>
      <c r="S87" s="1168">
        <f t="shared" si="3"/>
        <v>12</v>
      </c>
      <c r="T87" s="1179">
        <f t="shared" si="2"/>
        <v>3600</v>
      </c>
    </row>
    <row r="88" spans="1:20" s="518" customFormat="1" ht="21" customHeight="1">
      <c r="A88" s="1365"/>
      <c r="B88" s="1366" t="s">
        <v>1098</v>
      </c>
      <c r="C88" s="1367"/>
      <c r="D88" s="1368" t="s">
        <v>278</v>
      </c>
      <c r="E88" s="1369">
        <v>250</v>
      </c>
      <c r="F88" s="1362" t="s">
        <v>715</v>
      </c>
      <c r="G88" s="1363"/>
      <c r="H88" s="1365"/>
      <c r="I88" s="1365"/>
      <c r="J88" s="1365"/>
      <c r="K88" s="1365"/>
      <c r="L88" s="1365">
        <v>8</v>
      </c>
      <c r="M88" s="1370"/>
      <c r="N88" s="1371"/>
      <c r="O88" s="1371"/>
      <c r="P88" s="1370"/>
      <c r="Q88" s="1371"/>
      <c r="R88" s="1371"/>
      <c r="S88" s="1153">
        <f t="shared" si="3"/>
        <v>8</v>
      </c>
      <c r="T88" s="1179">
        <f t="shared" si="2"/>
        <v>2000</v>
      </c>
    </row>
    <row r="89" spans="1:20" s="503" customFormat="1" ht="21" customHeight="1">
      <c r="A89" s="1376"/>
      <c r="B89" s="1377" t="s">
        <v>1099</v>
      </c>
      <c r="C89" s="1367"/>
      <c r="D89" s="1361" t="s">
        <v>278</v>
      </c>
      <c r="E89" s="1369">
        <v>300</v>
      </c>
      <c r="F89" s="1362" t="s">
        <v>715</v>
      </c>
      <c r="G89" s="1363"/>
      <c r="H89" s="1365"/>
      <c r="I89" s="1365"/>
      <c r="J89" s="1365"/>
      <c r="K89" s="1365"/>
      <c r="L89" s="1365">
        <v>8</v>
      </c>
      <c r="M89" s="1370"/>
      <c r="N89" s="1371"/>
      <c r="O89" s="1371"/>
      <c r="P89" s="1370"/>
      <c r="Q89" s="1371"/>
      <c r="R89" s="1371"/>
      <c r="S89" s="1153">
        <f t="shared" si="3"/>
        <v>8</v>
      </c>
      <c r="T89" s="1179">
        <f t="shared" si="2"/>
        <v>2400</v>
      </c>
    </row>
    <row r="90" spans="1:20" s="503" customFormat="1" ht="21" customHeight="1">
      <c r="A90" s="1195"/>
      <c r="B90" s="1364" t="s">
        <v>1100</v>
      </c>
      <c r="C90" s="1157"/>
      <c r="D90" s="1196" t="s">
        <v>278</v>
      </c>
      <c r="E90" s="1159">
        <v>600</v>
      </c>
      <c r="F90" s="1160" t="s">
        <v>715</v>
      </c>
      <c r="G90" s="1198"/>
      <c r="H90" s="1163"/>
      <c r="I90" s="1163"/>
      <c r="J90" s="1163"/>
      <c r="K90" s="1163"/>
      <c r="L90" s="1163">
        <v>12</v>
      </c>
      <c r="M90" s="1164"/>
      <c r="N90" s="1167"/>
      <c r="O90" s="1167"/>
      <c r="P90" s="1164"/>
      <c r="Q90" s="1167"/>
      <c r="R90" s="1167"/>
      <c r="S90" s="1168">
        <f t="shared" si="3"/>
        <v>12</v>
      </c>
      <c r="T90" s="1179">
        <f t="shared" si="2"/>
        <v>7200</v>
      </c>
    </row>
    <row r="91" spans="1:20" s="503" customFormat="1" ht="21" customHeight="1">
      <c r="A91" s="1376"/>
      <c r="B91" s="1377" t="s">
        <v>1101</v>
      </c>
      <c r="C91" s="1367"/>
      <c r="D91" s="1361" t="s">
        <v>1102</v>
      </c>
      <c r="E91" s="1369">
        <v>550</v>
      </c>
      <c r="F91" s="1362" t="s">
        <v>715</v>
      </c>
      <c r="G91" s="1363"/>
      <c r="H91" s="1365"/>
      <c r="I91" s="1365"/>
      <c r="J91" s="1365"/>
      <c r="K91" s="1365"/>
      <c r="L91" s="1365"/>
      <c r="M91" s="1370"/>
      <c r="N91" s="1371"/>
      <c r="O91" s="1371">
        <v>10</v>
      </c>
      <c r="P91" s="1370"/>
      <c r="Q91" s="1371"/>
      <c r="R91" s="1371"/>
      <c r="S91" s="1153">
        <f t="shared" si="3"/>
        <v>10</v>
      </c>
      <c r="T91" s="1179">
        <f t="shared" si="2"/>
        <v>5500</v>
      </c>
    </row>
    <row r="92" spans="1:20" s="503" customFormat="1" ht="21" customHeight="1">
      <c r="A92" s="1376"/>
      <c r="B92" s="1377" t="s">
        <v>1103</v>
      </c>
      <c r="C92" s="1367"/>
      <c r="D92" s="1361" t="s">
        <v>274</v>
      </c>
      <c r="E92" s="1369">
        <v>600</v>
      </c>
      <c r="F92" s="1362" t="s">
        <v>715</v>
      </c>
      <c r="G92" s="1363"/>
      <c r="H92" s="1365"/>
      <c r="I92" s="1365"/>
      <c r="J92" s="1365"/>
      <c r="K92" s="1365"/>
      <c r="L92" s="1365"/>
      <c r="M92" s="1370"/>
      <c r="N92" s="1371"/>
      <c r="O92" s="1371">
        <v>10</v>
      </c>
      <c r="P92" s="1370"/>
      <c r="Q92" s="1371"/>
      <c r="R92" s="1371"/>
      <c r="S92" s="1153">
        <f t="shared" si="3"/>
        <v>10</v>
      </c>
      <c r="T92" s="1179">
        <f t="shared" si="2"/>
        <v>6000</v>
      </c>
    </row>
    <row r="93" spans="1:20" s="518" customFormat="1" ht="21" customHeight="1">
      <c r="A93" s="1163"/>
      <c r="B93" s="1156" t="s">
        <v>1104</v>
      </c>
      <c r="C93" s="1157"/>
      <c r="D93" s="1158" t="s">
        <v>278</v>
      </c>
      <c r="E93" s="1159">
        <v>80</v>
      </c>
      <c r="F93" s="1160" t="s">
        <v>715</v>
      </c>
      <c r="G93" s="1198"/>
      <c r="H93" s="1163"/>
      <c r="I93" s="1163"/>
      <c r="J93" s="1163"/>
      <c r="K93" s="1163"/>
      <c r="L93" s="1163"/>
      <c r="M93" s="1164"/>
      <c r="N93" s="1167"/>
      <c r="O93" s="1167">
        <v>3</v>
      </c>
      <c r="P93" s="1164"/>
      <c r="Q93" s="1167"/>
      <c r="R93" s="1167"/>
      <c r="S93" s="1168">
        <f t="shared" si="3"/>
        <v>3</v>
      </c>
      <c r="T93" s="1179">
        <f t="shared" si="2"/>
        <v>240</v>
      </c>
    </row>
    <row r="94" spans="1:20" s="503" customFormat="1" ht="21" customHeight="1">
      <c r="A94" s="1376"/>
      <c r="B94" s="1377" t="s">
        <v>1105</v>
      </c>
      <c r="C94" s="1367"/>
      <c r="D94" s="1361" t="s">
        <v>404</v>
      </c>
      <c r="E94" s="1369">
        <v>2000</v>
      </c>
      <c r="F94" s="1362" t="s">
        <v>715</v>
      </c>
      <c r="G94" s="1363"/>
      <c r="H94" s="1365"/>
      <c r="I94" s="1365"/>
      <c r="J94" s="1365"/>
      <c r="K94" s="1365"/>
      <c r="L94" s="1365"/>
      <c r="M94" s="1370"/>
      <c r="N94" s="1371"/>
      <c r="O94" s="1371">
        <v>1</v>
      </c>
      <c r="P94" s="1370"/>
      <c r="Q94" s="1371"/>
      <c r="R94" s="1371"/>
      <c r="S94" s="1153">
        <f t="shared" si="3"/>
        <v>1</v>
      </c>
      <c r="T94" s="1179">
        <f t="shared" si="2"/>
        <v>2000</v>
      </c>
    </row>
    <row r="95" spans="1:20" s="503" customFormat="1" ht="21" customHeight="1">
      <c r="A95" s="1376"/>
      <c r="B95" s="1377" t="s">
        <v>1106</v>
      </c>
      <c r="C95" s="1367"/>
      <c r="D95" s="1361" t="s">
        <v>299</v>
      </c>
      <c r="E95" s="1369">
        <v>50</v>
      </c>
      <c r="F95" s="1362" t="s">
        <v>715</v>
      </c>
      <c r="G95" s="1363"/>
      <c r="H95" s="1365"/>
      <c r="I95" s="1365"/>
      <c r="J95" s="1365"/>
      <c r="K95" s="1365"/>
      <c r="L95" s="1365"/>
      <c r="M95" s="1370"/>
      <c r="N95" s="1371"/>
      <c r="O95" s="1371">
        <v>25</v>
      </c>
      <c r="P95" s="1370"/>
      <c r="Q95" s="1371"/>
      <c r="R95" s="1371"/>
      <c r="S95" s="1153">
        <f t="shared" si="3"/>
        <v>25</v>
      </c>
      <c r="T95" s="1179">
        <f t="shared" si="2"/>
        <v>1250</v>
      </c>
    </row>
    <row r="96" spans="1:20" s="518" customFormat="1" ht="21" customHeight="1">
      <c r="A96" s="1163"/>
      <c r="B96" s="1156" t="s">
        <v>1107</v>
      </c>
      <c r="C96" s="1157"/>
      <c r="D96" s="1158" t="s">
        <v>299</v>
      </c>
      <c r="E96" s="1159">
        <v>90</v>
      </c>
      <c r="F96" s="1160" t="s">
        <v>715</v>
      </c>
      <c r="G96" s="1198"/>
      <c r="H96" s="1163"/>
      <c r="I96" s="1163"/>
      <c r="J96" s="1163"/>
      <c r="K96" s="1163"/>
      <c r="L96" s="1163"/>
      <c r="M96" s="1164"/>
      <c r="N96" s="1167"/>
      <c r="O96" s="1167">
        <v>6</v>
      </c>
      <c r="P96" s="1164"/>
      <c r="Q96" s="1167"/>
      <c r="R96" s="1167"/>
      <c r="S96" s="1168">
        <f t="shared" si="3"/>
        <v>6</v>
      </c>
      <c r="T96" s="1179">
        <f t="shared" si="2"/>
        <v>540</v>
      </c>
    </row>
    <row r="97" spans="1:20" s="503" customFormat="1" ht="21" customHeight="1">
      <c r="A97" s="1376"/>
      <c r="B97" s="1377" t="s">
        <v>1108</v>
      </c>
      <c r="C97" s="1367"/>
      <c r="D97" s="1361" t="s">
        <v>278</v>
      </c>
      <c r="E97" s="1369">
        <v>410</v>
      </c>
      <c r="F97" s="1362" t="s">
        <v>715</v>
      </c>
      <c r="G97" s="1363"/>
      <c r="H97" s="1365"/>
      <c r="I97" s="1365"/>
      <c r="J97" s="1365"/>
      <c r="K97" s="1365"/>
      <c r="L97" s="1365"/>
      <c r="M97" s="1370"/>
      <c r="N97" s="1371"/>
      <c r="O97" s="1371">
        <v>10</v>
      </c>
      <c r="P97" s="1370"/>
      <c r="Q97" s="1371"/>
      <c r="R97" s="1371"/>
      <c r="S97" s="1153">
        <f t="shared" si="3"/>
        <v>10</v>
      </c>
      <c r="T97" s="1179">
        <f t="shared" si="2"/>
        <v>4100</v>
      </c>
    </row>
    <row r="98" spans="1:20" s="518" customFormat="1" ht="21" customHeight="1">
      <c r="A98" s="1365"/>
      <c r="B98" s="1366" t="s">
        <v>1109</v>
      </c>
      <c r="C98" s="1367"/>
      <c r="D98" s="1368" t="s">
        <v>278</v>
      </c>
      <c r="E98" s="1369">
        <v>380</v>
      </c>
      <c r="F98" s="1362" t="s">
        <v>715</v>
      </c>
      <c r="G98" s="1363"/>
      <c r="H98" s="1365"/>
      <c r="I98" s="1365"/>
      <c r="J98" s="1365"/>
      <c r="K98" s="1365"/>
      <c r="L98" s="1365"/>
      <c r="M98" s="1370"/>
      <c r="N98" s="1371"/>
      <c r="O98" s="1371">
        <v>10</v>
      </c>
      <c r="P98" s="1370"/>
      <c r="Q98" s="1371"/>
      <c r="R98" s="1371"/>
      <c r="S98" s="1153">
        <f t="shared" si="3"/>
        <v>10</v>
      </c>
      <c r="T98" s="1179">
        <f t="shared" si="2"/>
        <v>3800</v>
      </c>
    </row>
    <row r="99" spans="1:20" s="503" customFormat="1" ht="21" customHeight="1">
      <c r="A99" s="1195"/>
      <c r="B99" s="1364" t="s">
        <v>1110</v>
      </c>
      <c r="C99" s="1157"/>
      <c r="D99" s="1196" t="s">
        <v>278</v>
      </c>
      <c r="E99" s="1159">
        <v>4000</v>
      </c>
      <c r="F99" s="1160" t="s">
        <v>715</v>
      </c>
      <c r="G99" s="1198"/>
      <c r="H99" s="1163"/>
      <c r="I99" s="1163"/>
      <c r="J99" s="1163"/>
      <c r="K99" s="1163"/>
      <c r="L99" s="1163"/>
      <c r="M99" s="1164"/>
      <c r="N99" s="1167"/>
      <c r="O99" s="1167">
        <v>10</v>
      </c>
      <c r="P99" s="1164"/>
      <c r="Q99" s="1167"/>
      <c r="R99" s="1167"/>
      <c r="S99" s="1168">
        <f t="shared" si="3"/>
        <v>10</v>
      </c>
      <c r="T99" s="1179">
        <f t="shared" si="2"/>
        <v>40000</v>
      </c>
    </row>
    <row r="100" spans="1:20" s="503" customFormat="1" ht="21" customHeight="1">
      <c r="A100" s="1376"/>
      <c r="B100" s="1377" t="s">
        <v>1111</v>
      </c>
      <c r="C100" s="1367"/>
      <c r="D100" s="1361" t="s">
        <v>278</v>
      </c>
      <c r="E100" s="1369">
        <v>5300</v>
      </c>
      <c r="F100" s="1362" t="s">
        <v>715</v>
      </c>
      <c r="G100" s="1363"/>
      <c r="H100" s="1365"/>
      <c r="I100" s="1365"/>
      <c r="J100" s="1365"/>
      <c r="K100" s="1365"/>
      <c r="L100" s="1365"/>
      <c r="M100" s="1370"/>
      <c r="N100" s="1371"/>
      <c r="O100" s="1371">
        <v>6</v>
      </c>
      <c r="P100" s="1370"/>
      <c r="Q100" s="1371"/>
      <c r="R100" s="1371"/>
      <c r="S100" s="1153">
        <f t="shared" si="3"/>
        <v>6</v>
      </c>
      <c r="T100" s="1179">
        <f t="shared" si="2"/>
        <v>31800</v>
      </c>
    </row>
    <row r="101" spans="1:20" s="503" customFormat="1" ht="21" customHeight="1">
      <c r="A101" s="1376"/>
      <c r="B101" s="1377" t="s">
        <v>1002</v>
      </c>
      <c r="C101" s="1367"/>
      <c r="D101" s="1361" t="s">
        <v>278</v>
      </c>
      <c r="E101" s="1369">
        <v>950</v>
      </c>
      <c r="F101" s="1362" t="s">
        <v>715</v>
      </c>
      <c r="G101" s="1363"/>
      <c r="H101" s="1365"/>
      <c r="I101" s="1365"/>
      <c r="J101" s="1365"/>
      <c r="K101" s="1365"/>
      <c r="L101" s="1365"/>
      <c r="M101" s="1370"/>
      <c r="N101" s="1371"/>
      <c r="O101" s="1371">
        <v>10</v>
      </c>
      <c r="P101" s="1370"/>
      <c r="Q101" s="1371"/>
      <c r="R101" s="1371"/>
      <c r="S101" s="1153">
        <f t="shared" si="3"/>
        <v>10</v>
      </c>
      <c r="T101" s="1179">
        <f t="shared" si="2"/>
        <v>9500</v>
      </c>
    </row>
    <row r="102" spans="1:20" s="503" customFormat="1" ht="21" customHeight="1">
      <c r="A102" s="1195"/>
      <c r="B102" s="1364" t="s">
        <v>1112</v>
      </c>
      <c r="C102" s="1157"/>
      <c r="D102" s="1196" t="s">
        <v>278</v>
      </c>
      <c r="E102" s="1159">
        <v>16000</v>
      </c>
      <c r="F102" s="1160"/>
      <c r="G102" s="1198"/>
      <c r="H102" s="1163"/>
      <c r="I102" s="1163"/>
      <c r="J102" s="1163"/>
      <c r="K102" s="1163"/>
      <c r="L102" s="1163"/>
      <c r="M102" s="1164"/>
      <c r="N102" s="1167"/>
      <c r="O102" s="1167">
        <v>5</v>
      </c>
      <c r="P102" s="1164"/>
      <c r="Q102" s="1167"/>
      <c r="R102" s="1167"/>
      <c r="S102" s="1168">
        <f t="shared" si="3"/>
        <v>5</v>
      </c>
      <c r="T102" s="1179">
        <f t="shared" si="2"/>
        <v>80000</v>
      </c>
    </row>
    <row r="103" spans="1:20" s="503" customFormat="1" ht="21" customHeight="1">
      <c r="A103" s="1376"/>
      <c r="B103" s="1377" t="s">
        <v>1113</v>
      </c>
      <c r="C103" s="1367"/>
      <c r="D103" s="1361" t="s">
        <v>172</v>
      </c>
      <c r="E103" s="1369">
        <v>3500</v>
      </c>
      <c r="F103" s="1362"/>
      <c r="G103" s="1363"/>
      <c r="H103" s="1365"/>
      <c r="I103" s="1365"/>
      <c r="J103" s="1365"/>
      <c r="K103" s="1365"/>
      <c r="L103" s="1365"/>
      <c r="M103" s="1370"/>
      <c r="N103" s="1371"/>
      <c r="O103" s="1371">
        <v>10</v>
      </c>
      <c r="P103" s="1370"/>
      <c r="Q103" s="1371"/>
      <c r="R103" s="1371"/>
      <c r="S103" s="1153">
        <v>10</v>
      </c>
      <c r="T103" s="1179">
        <f t="shared" si="2"/>
        <v>35000</v>
      </c>
    </row>
    <row r="104" spans="1:20" s="503" customFormat="1" ht="21" customHeight="1">
      <c r="A104" s="1376"/>
      <c r="B104" s="1377" t="s">
        <v>1114</v>
      </c>
      <c r="C104" s="1367"/>
      <c r="D104" s="1361" t="s">
        <v>1074</v>
      </c>
      <c r="E104" s="1369">
        <v>2500</v>
      </c>
      <c r="F104" s="1362" t="s">
        <v>715</v>
      </c>
      <c r="G104" s="1363"/>
      <c r="H104" s="1365"/>
      <c r="I104" s="1365"/>
      <c r="J104" s="1365"/>
      <c r="K104" s="1365"/>
      <c r="L104" s="1365"/>
      <c r="M104" s="1370"/>
      <c r="N104" s="1371"/>
      <c r="O104" s="1371">
        <v>5</v>
      </c>
      <c r="P104" s="1370"/>
      <c r="Q104" s="1371"/>
      <c r="R104" s="1371"/>
      <c r="S104" s="1153">
        <f t="shared" si="3"/>
        <v>5</v>
      </c>
      <c r="T104" s="1179">
        <f t="shared" si="2"/>
        <v>12500</v>
      </c>
    </row>
    <row r="105" spans="1:20" s="503" customFormat="1" ht="21" customHeight="1">
      <c r="A105" s="1195"/>
      <c r="B105" s="1364" t="s">
        <v>1115</v>
      </c>
      <c r="C105" s="1157"/>
      <c r="D105" s="1196" t="s">
        <v>266</v>
      </c>
      <c r="E105" s="1159">
        <v>350</v>
      </c>
      <c r="F105" s="1160" t="s">
        <v>715</v>
      </c>
      <c r="G105" s="1198"/>
      <c r="H105" s="1163"/>
      <c r="I105" s="1163"/>
      <c r="J105" s="1163"/>
      <c r="K105" s="1163"/>
      <c r="L105" s="1163"/>
      <c r="M105" s="1164"/>
      <c r="N105" s="1167"/>
      <c r="O105" s="1167">
        <v>4</v>
      </c>
      <c r="P105" s="1164"/>
      <c r="Q105" s="1167"/>
      <c r="R105" s="1167"/>
      <c r="S105" s="1168">
        <v>6</v>
      </c>
      <c r="T105" s="1179">
        <f t="shared" si="2"/>
        <v>2100</v>
      </c>
    </row>
    <row r="106" spans="1:20" s="503" customFormat="1" ht="21" customHeight="1">
      <c r="A106" s="1376"/>
      <c r="B106" s="1377" t="s">
        <v>1116</v>
      </c>
      <c r="C106" s="1367"/>
      <c r="D106" s="1361" t="s">
        <v>278</v>
      </c>
      <c r="E106" s="1369">
        <v>1600</v>
      </c>
      <c r="F106" s="1362" t="s">
        <v>715</v>
      </c>
      <c r="G106" s="1363"/>
      <c r="H106" s="1365"/>
      <c r="I106" s="1365"/>
      <c r="J106" s="1365"/>
      <c r="K106" s="1365"/>
      <c r="L106" s="1365"/>
      <c r="M106" s="1370"/>
      <c r="N106" s="1371"/>
      <c r="O106" s="1371">
        <v>5</v>
      </c>
      <c r="P106" s="1370"/>
      <c r="Q106" s="1371"/>
      <c r="R106" s="1371"/>
      <c r="S106" s="1153">
        <f t="shared" si="3"/>
        <v>5</v>
      </c>
      <c r="T106" s="1179">
        <f t="shared" si="2"/>
        <v>8000</v>
      </c>
    </row>
    <row r="107" spans="1:20" s="503" customFormat="1" ht="21" customHeight="1">
      <c r="A107" s="1376"/>
      <c r="B107" s="1377" t="s">
        <v>1117</v>
      </c>
      <c r="C107" s="1367"/>
      <c r="D107" s="1361" t="s">
        <v>278</v>
      </c>
      <c r="E107" s="1369">
        <v>1300</v>
      </c>
      <c r="F107" s="1362" t="s">
        <v>715</v>
      </c>
      <c r="G107" s="1363"/>
      <c r="H107" s="1365"/>
      <c r="I107" s="1365"/>
      <c r="J107" s="1365"/>
      <c r="K107" s="1365"/>
      <c r="L107" s="1365"/>
      <c r="M107" s="1370"/>
      <c r="N107" s="1371"/>
      <c r="O107" s="1371">
        <v>5</v>
      </c>
      <c r="P107" s="1370"/>
      <c r="Q107" s="1371"/>
      <c r="R107" s="1371"/>
      <c r="S107" s="1153">
        <f t="shared" si="3"/>
        <v>5</v>
      </c>
      <c r="T107" s="1179">
        <f t="shared" si="2"/>
        <v>6500</v>
      </c>
    </row>
    <row r="108" spans="1:20" s="503" customFormat="1" ht="21" customHeight="1">
      <c r="A108" s="1195"/>
      <c r="B108" s="1364" t="s">
        <v>1118</v>
      </c>
      <c r="C108" s="1157"/>
      <c r="D108" s="1196" t="s">
        <v>278</v>
      </c>
      <c r="E108" s="1159">
        <v>1200</v>
      </c>
      <c r="F108" s="1160" t="s">
        <v>715</v>
      </c>
      <c r="G108" s="1198"/>
      <c r="H108" s="1163"/>
      <c r="I108" s="1163"/>
      <c r="J108" s="1163"/>
      <c r="K108" s="1163"/>
      <c r="L108" s="1163"/>
      <c r="M108" s="1164"/>
      <c r="N108" s="1167"/>
      <c r="O108" s="1167">
        <v>3</v>
      </c>
      <c r="P108" s="1164"/>
      <c r="Q108" s="1167"/>
      <c r="R108" s="1167"/>
      <c r="S108" s="1168">
        <f t="shared" si="3"/>
        <v>3</v>
      </c>
      <c r="T108" s="1179">
        <f t="shared" si="2"/>
        <v>3600</v>
      </c>
    </row>
    <row r="109" spans="1:20" s="503" customFormat="1" ht="21" customHeight="1">
      <c r="A109" s="1376"/>
      <c r="B109" s="1377" t="s">
        <v>1119</v>
      </c>
      <c r="C109" s="1367"/>
      <c r="D109" s="1361" t="s">
        <v>278</v>
      </c>
      <c r="E109" s="1369">
        <v>800</v>
      </c>
      <c r="F109" s="1362" t="s">
        <v>715</v>
      </c>
      <c r="G109" s="1363"/>
      <c r="H109" s="1365"/>
      <c r="I109" s="1365"/>
      <c r="J109" s="1365"/>
      <c r="K109" s="1365"/>
      <c r="L109" s="1365"/>
      <c r="M109" s="1370"/>
      <c r="N109" s="1371"/>
      <c r="O109" s="1371">
        <v>5</v>
      </c>
      <c r="P109" s="1370"/>
      <c r="Q109" s="1371"/>
      <c r="R109" s="1371"/>
      <c r="S109" s="1153">
        <f t="shared" si="3"/>
        <v>5</v>
      </c>
      <c r="T109" s="1179">
        <f t="shared" si="2"/>
        <v>4000</v>
      </c>
    </row>
    <row r="110" spans="1:20" s="503" customFormat="1" ht="21" customHeight="1">
      <c r="A110" s="1376"/>
      <c r="B110" s="1377" t="s">
        <v>1120</v>
      </c>
      <c r="C110" s="1367"/>
      <c r="D110" s="1361" t="s">
        <v>1077</v>
      </c>
      <c r="E110" s="1369">
        <v>100</v>
      </c>
      <c r="F110" s="1362" t="s">
        <v>715</v>
      </c>
      <c r="G110" s="1363"/>
      <c r="H110" s="1365"/>
      <c r="I110" s="1365"/>
      <c r="J110" s="1365"/>
      <c r="K110" s="1365"/>
      <c r="L110" s="1365"/>
      <c r="M110" s="1370"/>
      <c r="N110" s="1371"/>
      <c r="O110" s="1371"/>
      <c r="P110" s="1370"/>
      <c r="Q110" s="1371">
        <v>200</v>
      </c>
      <c r="R110" s="1371"/>
      <c r="S110" s="1153">
        <v>200</v>
      </c>
      <c r="T110" s="1179">
        <f t="shared" si="2"/>
        <v>20000</v>
      </c>
    </row>
    <row r="111" spans="1:20" s="503" customFormat="1" ht="21" customHeight="1">
      <c r="A111" s="1195"/>
      <c r="B111" s="1364" t="s">
        <v>1121</v>
      </c>
      <c r="C111" s="1157"/>
      <c r="D111" s="1196" t="s">
        <v>1077</v>
      </c>
      <c r="E111" s="1159">
        <v>100</v>
      </c>
      <c r="F111" s="1160" t="s">
        <v>715</v>
      </c>
      <c r="G111" s="1198"/>
      <c r="H111" s="1163"/>
      <c r="I111" s="1163"/>
      <c r="J111" s="1163"/>
      <c r="K111" s="1163"/>
      <c r="L111" s="1163"/>
      <c r="M111" s="1164"/>
      <c r="N111" s="1167"/>
      <c r="O111" s="1167"/>
      <c r="P111" s="1164"/>
      <c r="Q111" s="1167">
        <v>200</v>
      </c>
      <c r="R111" s="1167"/>
      <c r="S111" s="1168">
        <v>200</v>
      </c>
      <c r="T111" s="1179">
        <f t="shared" si="2"/>
        <v>20000</v>
      </c>
    </row>
    <row r="112" spans="1:20" s="558" customFormat="1" ht="21" customHeight="1">
      <c r="A112" s="1376"/>
      <c r="B112" s="1377" t="s">
        <v>1122</v>
      </c>
      <c r="C112" s="1367"/>
      <c r="D112" s="1361" t="s">
        <v>404</v>
      </c>
      <c r="E112" s="1369">
        <v>90</v>
      </c>
      <c r="F112" s="1362" t="s">
        <v>715</v>
      </c>
      <c r="G112" s="1363"/>
      <c r="H112" s="1365"/>
      <c r="I112" s="1365"/>
      <c r="J112" s="1365"/>
      <c r="K112" s="1365"/>
      <c r="L112" s="1365"/>
      <c r="M112" s="1370"/>
      <c r="N112" s="1371"/>
      <c r="O112" s="1371"/>
      <c r="P112" s="1370"/>
      <c r="Q112" s="1371">
        <v>4</v>
      </c>
      <c r="R112" s="1371"/>
      <c r="S112" s="1153">
        <f t="shared" si="3"/>
        <v>4</v>
      </c>
      <c r="T112" s="1179">
        <f t="shared" si="2"/>
        <v>360</v>
      </c>
    </row>
    <row r="113" spans="1:20" s="503" customFormat="1" ht="21" customHeight="1">
      <c r="A113" s="1376"/>
      <c r="B113" s="1377" t="s">
        <v>1123</v>
      </c>
      <c r="C113" s="1367"/>
      <c r="D113" s="1361" t="s">
        <v>266</v>
      </c>
      <c r="E113" s="1369">
        <v>250</v>
      </c>
      <c r="F113" s="1362" t="s">
        <v>715</v>
      </c>
      <c r="G113" s="1363"/>
      <c r="H113" s="1365"/>
      <c r="I113" s="1365"/>
      <c r="J113" s="1365"/>
      <c r="K113" s="1365"/>
      <c r="L113" s="1365"/>
      <c r="M113" s="1370"/>
      <c r="N113" s="1371"/>
      <c r="O113" s="1371"/>
      <c r="P113" s="1370"/>
      <c r="Q113" s="1371">
        <v>2</v>
      </c>
      <c r="R113" s="1371"/>
      <c r="S113" s="1153">
        <f t="shared" si="3"/>
        <v>2</v>
      </c>
      <c r="T113" s="1179">
        <f t="shared" si="2"/>
        <v>500</v>
      </c>
    </row>
    <row r="114" spans="1:20" s="503" customFormat="1" ht="21" customHeight="1">
      <c r="A114" s="1195"/>
      <c r="B114" s="1364" t="s">
        <v>1124</v>
      </c>
      <c r="C114" s="1157"/>
      <c r="D114" s="1196" t="s">
        <v>1125</v>
      </c>
      <c r="E114" s="1159">
        <v>60</v>
      </c>
      <c r="F114" s="1160" t="s">
        <v>715</v>
      </c>
      <c r="G114" s="1198"/>
      <c r="H114" s="1163"/>
      <c r="I114" s="1163"/>
      <c r="J114" s="1163"/>
      <c r="K114" s="1163"/>
      <c r="L114" s="1163"/>
      <c r="M114" s="1164"/>
      <c r="N114" s="1167"/>
      <c r="O114" s="1167"/>
      <c r="P114" s="1164"/>
      <c r="Q114" s="1167">
        <v>5</v>
      </c>
      <c r="R114" s="1167"/>
      <c r="S114" s="1168">
        <f t="shared" si="3"/>
        <v>5</v>
      </c>
      <c r="T114" s="1179">
        <f t="shared" si="2"/>
        <v>300</v>
      </c>
    </row>
    <row r="115" spans="1:20" s="503" customFormat="1" ht="21" customHeight="1">
      <c r="A115" s="1376"/>
      <c r="B115" s="1377" t="s">
        <v>1126</v>
      </c>
      <c r="C115" s="1367"/>
      <c r="D115" s="1361" t="s">
        <v>278</v>
      </c>
      <c r="E115" s="1369">
        <v>20</v>
      </c>
      <c r="F115" s="1362" t="s">
        <v>715</v>
      </c>
      <c r="G115" s="1363"/>
      <c r="H115" s="1365"/>
      <c r="I115" s="1365"/>
      <c r="J115" s="1365"/>
      <c r="K115" s="1365"/>
      <c r="L115" s="1365"/>
      <c r="M115" s="1370"/>
      <c r="N115" s="1371"/>
      <c r="O115" s="1371"/>
      <c r="P115" s="1370"/>
      <c r="Q115" s="1371">
        <v>5</v>
      </c>
      <c r="R115" s="1371"/>
      <c r="S115" s="1153">
        <f t="shared" si="3"/>
        <v>5</v>
      </c>
      <c r="T115" s="1179">
        <f t="shared" si="2"/>
        <v>100</v>
      </c>
    </row>
    <row r="116" spans="1:20" s="503" customFormat="1" ht="21" customHeight="1">
      <c r="A116" s="1376"/>
      <c r="B116" s="1377" t="s">
        <v>1127</v>
      </c>
      <c r="C116" s="1367"/>
      <c r="D116" s="1361" t="s">
        <v>278</v>
      </c>
      <c r="E116" s="1369">
        <v>20</v>
      </c>
      <c r="F116" s="1362" t="s">
        <v>715</v>
      </c>
      <c r="G116" s="1363"/>
      <c r="H116" s="1365"/>
      <c r="I116" s="1365"/>
      <c r="J116" s="1365"/>
      <c r="K116" s="1365"/>
      <c r="L116" s="1365"/>
      <c r="M116" s="1370"/>
      <c r="N116" s="1371"/>
      <c r="O116" s="1371"/>
      <c r="P116" s="1370"/>
      <c r="Q116" s="1371">
        <v>2</v>
      </c>
      <c r="R116" s="1371"/>
      <c r="S116" s="1153">
        <v>2</v>
      </c>
      <c r="T116" s="1179">
        <f t="shared" si="2"/>
        <v>40</v>
      </c>
    </row>
    <row r="117" spans="1:20" s="503" customFormat="1" ht="21" customHeight="1">
      <c r="A117" s="1195"/>
      <c r="B117" s="1364" t="s">
        <v>1128</v>
      </c>
      <c r="C117" s="1157"/>
      <c r="D117" s="1196" t="s">
        <v>278</v>
      </c>
      <c r="E117" s="1159">
        <v>30</v>
      </c>
      <c r="F117" s="1160" t="s">
        <v>715</v>
      </c>
      <c r="G117" s="1198"/>
      <c r="H117" s="1163"/>
      <c r="I117" s="1163"/>
      <c r="J117" s="1163"/>
      <c r="K117" s="1163"/>
      <c r="L117" s="1163"/>
      <c r="M117" s="1164"/>
      <c r="N117" s="1167"/>
      <c r="O117" s="1167"/>
      <c r="P117" s="1164"/>
      <c r="Q117" s="1167">
        <v>2</v>
      </c>
      <c r="R117" s="1167"/>
      <c r="S117" s="1168">
        <f aca="true" t="shared" si="4" ref="S117:S128">SUM(G117:R117)</f>
        <v>2</v>
      </c>
      <c r="T117" s="1179">
        <f t="shared" si="2"/>
        <v>60</v>
      </c>
    </row>
    <row r="118" spans="1:20" s="503" customFormat="1" ht="21" customHeight="1">
      <c r="A118" s="963"/>
      <c r="B118" s="1142" t="s">
        <v>1129</v>
      </c>
      <c r="C118" s="1143"/>
      <c r="D118" s="1144" t="s">
        <v>1130</v>
      </c>
      <c r="E118" s="1171">
        <v>100</v>
      </c>
      <c r="F118" s="1145" t="s">
        <v>715</v>
      </c>
      <c r="G118" s="1146"/>
      <c r="H118" s="969"/>
      <c r="I118" s="969"/>
      <c r="J118" s="969"/>
      <c r="K118" s="969"/>
      <c r="L118" s="969"/>
      <c r="M118" s="1149"/>
      <c r="N118" s="1151"/>
      <c r="O118" s="1151"/>
      <c r="P118" s="1149"/>
      <c r="Q118" s="1151">
        <v>2</v>
      </c>
      <c r="R118" s="1151"/>
      <c r="S118" s="1153">
        <v>5</v>
      </c>
      <c r="T118" s="1179">
        <f t="shared" si="2"/>
        <v>500</v>
      </c>
    </row>
    <row r="119" spans="1:20" s="503" customFormat="1" ht="21" customHeight="1">
      <c r="A119" s="963"/>
      <c r="B119" s="1142" t="s">
        <v>1131</v>
      </c>
      <c r="C119" s="1143"/>
      <c r="D119" s="1144" t="s">
        <v>278</v>
      </c>
      <c r="E119" s="1171">
        <v>90</v>
      </c>
      <c r="F119" s="1145" t="s">
        <v>715</v>
      </c>
      <c r="G119" s="1146"/>
      <c r="H119" s="969"/>
      <c r="I119" s="969"/>
      <c r="J119" s="969"/>
      <c r="K119" s="969"/>
      <c r="L119" s="969"/>
      <c r="M119" s="1149"/>
      <c r="N119" s="1151"/>
      <c r="O119" s="1151"/>
      <c r="P119" s="1149"/>
      <c r="Q119" s="1151">
        <v>2</v>
      </c>
      <c r="R119" s="1151"/>
      <c r="S119" s="1153">
        <v>2</v>
      </c>
      <c r="T119" s="1179">
        <f aca="true" t="shared" si="5" ref="T119:T133">E119*S119</f>
        <v>180</v>
      </c>
    </row>
    <row r="120" spans="1:20" s="503" customFormat="1" ht="21" customHeight="1">
      <c r="A120" s="1195"/>
      <c r="B120" s="1364" t="s">
        <v>1132</v>
      </c>
      <c r="C120" s="1157"/>
      <c r="D120" s="1196" t="s">
        <v>278</v>
      </c>
      <c r="E120" s="1159">
        <v>90</v>
      </c>
      <c r="F120" s="1160" t="s">
        <v>715</v>
      </c>
      <c r="G120" s="1198"/>
      <c r="H120" s="1163"/>
      <c r="I120" s="1163"/>
      <c r="J120" s="1163"/>
      <c r="K120" s="1163"/>
      <c r="L120" s="1163"/>
      <c r="M120" s="1164"/>
      <c r="N120" s="1167"/>
      <c r="O120" s="1167"/>
      <c r="P120" s="1164"/>
      <c r="Q120" s="1167">
        <v>2</v>
      </c>
      <c r="R120" s="1167"/>
      <c r="S120" s="1168">
        <f t="shared" si="4"/>
        <v>2</v>
      </c>
      <c r="T120" s="1179">
        <f t="shared" si="5"/>
        <v>180</v>
      </c>
    </row>
    <row r="121" spans="1:20" s="503" customFormat="1" ht="21" customHeight="1">
      <c r="A121" s="963"/>
      <c r="B121" s="1142" t="s">
        <v>1133</v>
      </c>
      <c r="C121" s="1143"/>
      <c r="D121" s="1144" t="s">
        <v>526</v>
      </c>
      <c r="E121" s="1171">
        <v>52</v>
      </c>
      <c r="F121" s="1145" t="s">
        <v>715</v>
      </c>
      <c r="G121" s="1146"/>
      <c r="H121" s="969"/>
      <c r="I121" s="969"/>
      <c r="J121" s="969"/>
      <c r="K121" s="969"/>
      <c r="L121" s="969"/>
      <c r="M121" s="1149"/>
      <c r="N121" s="1151"/>
      <c r="O121" s="1151"/>
      <c r="P121" s="1149"/>
      <c r="Q121" s="1151">
        <v>2</v>
      </c>
      <c r="R121" s="1151"/>
      <c r="S121" s="1153">
        <f t="shared" si="4"/>
        <v>2</v>
      </c>
      <c r="T121" s="1179">
        <f t="shared" si="5"/>
        <v>104</v>
      </c>
    </row>
    <row r="122" spans="1:20" s="503" customFormat="1" ht="21" customHeight="1">
      <c r="A122" s="963"/>
      <c r="B122" s="1142" t="s">
        <v>1134</v>
      </c>
      <c r="C122" s="1143"/>
      <c r="D122" s="1144" t="s">
        <v>278</v>
      </c>
      <c r="E122" s="1171">
        <v>250</v>
      </c>
      <c r="F122" s="1145" t="s">
        <v>715</v>
      </c>
      <c r="G122" s="1146"/>
      <c r="H122" s="969"/>
      <c r="I122" s="969"/>
      <c r="J122" s="969"/>
      <c r="K122" s="969"/>
      <c r="L122" s="969"/>
      <c r="M122" s="1149"/>
      <c r="N122" s="1151"/>
      <c r="O122" s="1151"/>
      <c r="P122" s="1149"/>
      <c r="Q122" s="1151">
        <v>2</v>
      </c>
      <c r="R122" s="1151"/>
      <c r="S122" s="1153">
        <v>2</v>
      </c>
      <c r="T122" s="1179">
        <f t="shared" si="5"/>
        <v>500</v>
      </c>
    </row>
    <row r="123" spans="1:20" s="503" customFormat="1" ht="21" customHeight="1">
      <c r="A123" s="1195"/>
      <c r="B123" s="1364" t="s">
        <v>1135</v>
      </c>
      <c r="C123" s="1157"/>
      <c r="D123" s="1196" t="s">
        <v>278</v>
      </c>
      <c r="E123" s="1159">
        <v>700</v>
      </c>
      <c r="F123" s="1160" t="s">
        <v>715</v>
      </c>
      <c r="G123" s="1198"/>
      <c r="H123" s="1163"/>
      <c r="I123" s="1163"/>
      <c r="J123" s="1163"/>
      <c r="K123" s="1163"/>
      <c r="L123" s="1163"/>
      <c r="M123" s="1164"/>
      <c r="N123" s="1167"/>
      <c r="O123" s="1167"/>
      <c r="P123" s="1164"/>
      <c r="Q123" s="1167">
        <v>2</v>
      </c>
      <c r="R123" s="1167"/>
      <c r="S123" s="1168">
        <v>2</v>
      </c>
      <c r="T123" s="1179">
        <f t="shared" si="5"/>
        <v>1400</v>
      </c>
    </row>
    <row r="124" spans="1:20" s="503" customFormat="1" ht="21" customHeight="1">
      <c r="A124" s="963"/>
      <c r="B124" s="1142" t="s">
        <v>1136</v>
      </c>
      <c r="C124" s="1143"/>
      <c r="D124" s="1144" t="s">
        <v>278</v>
      </c>
      <c r="E124" s="1171">
        <v>150</v>
      </c>
      <c r="F124" s="1145" t="s">
        <v>715</v>
      </c>
      <c r="G124" s="1146"/>
      <c r="H124" s="969"/>
      <c r="I124" s="969"/>
      <c r="J124" s="969"/>
      <c r="K124" s="969"/>
      <c r="L124" s="969"/>
      <c r="M124" s="1149"/>
      <c r="N124" s="1151"/>
      <c r="O124" s="1151"/>
      <c r="P124" s="1149"/>
      <c r="Q124" s="1151">
        <v>2</v>
      </c>
      <c r="R124" s="1151"/>
      <c r="S124" s="1153">
        <v>2</v>
      </c>
      <c r="T124" s="1179">
        <f t="shared" si="5"/>
        <v>300</v>
      </c>
    </row>
    <row r="125" spans="1:20" s="503" customFormat="1" ht="21" customHeight="1">
      <c r="A125" s="963"/>
      <c r="B125" s="1142" t="s">
        <v>1137</v>
      </c>
      <c r="C125" s="1143"/>
      <c r="D125" s="1144" t="s">
        <v>278</v>
      </c>
      <c r="E125" s="1171">
        <v>120</v>
      </c>
      <c r="F125" s="1145" t="s">
        <v>715</v>
      </c>
      <c r="G125" s="1146"/>
      <c r="H125" s="969"/>
      <c r="I125" s="969"/>
      <c r="J125" s="969"/>
      <c r="K125" s="969"/>
      <c r="L125" s="969"/>
      <c r="M125" s="1149"/>
      <c r="N125" s="1151"/>
      <c r="O125" s="1151"/>
      <c r="P125" s="1149"/>
      <c r="Q125" s="1151">
        <v>1</v>
      </c>
      <c r="R125" s="1151"/>
      <c r="S125" s="1153">
        <v>1</v>
      </c>
      <c r="T125" s="1179">
        <f t="shared" si="5"/>
        <v>120</v>
      </c>
    </row>
    <row r="126" spans="1:20" s="503" customFormat="1" ht="21" customHeight="1">
      <c r="A126" s="1195"/>
      <c r="B126" s="1364" t="s">
        <v>1138</v>
      </c>
      <c r="C126" s="1157"/>
      <c r="D126" s="1196" t="s">
        <v>271</v>
      </c>
      <c r="E126" s="1159">
        <v>40</v>
      </c>
      <c r="F126" s="1160" t="s">
        <v>715</v>
      </c>
      <c r="G126" s="1198"/>
      <c r="H126" s="1163"/>
      <c r="I126" s="1163"/>
      <c r="J126" s="1163"/>
      <c r="K126" s="1163"/>
      <c r="L126" s="1163"/>
      <c r="M126" s="1164"/>
      <c r="N126" s="1167"/>
      <c r="O126" s="1167"/>
      <c r="P126" s="1164"/>
      <c r="Q126" s="1167">
        <v>2</v>
      </c>
      <c r="R126" s="1151"/>
      <c r="S126" s="1153">
        <v>2</v>
      </c>
      <c r="T126" s="1179">
        <f t="shared" si="5"/>
        <v>80</v>
      </c>
    </row>
    <row r="127" spans="1:20" s="518" customFormat="1" ht="21" customHeight="1">
      <c r="A127" s="1365"/>
      <c r="B127" s="1366" t="s">
        <v>1139</v>
      </c>
      <c r="C127" s="1367"/>
      <c r="D127" s="1368" t="s">
        <v>278</v>
      </c>
      <c r="E127" s="1369">
        <v>40</v>
      </c>
      <c r="F127" s="1362" t="s">
        <v>715</v>
      </c>
      <c r="G127" s="1363"/>
      <c r="H127" s="1365"/>
      <c r="I127" s="1365"/>
      <c r="J127" s="1365"/>
      <c r="K127" s="1365"/>
      <c r="L127" s="1365"/>
      <c r="M127" s="1370"/>
      <c r="N127" s="1371"/>
      <c r="O127" s="1371"/>
      <c r="P127" s="1370"/>
      <c r="Q127" s="1371">
        <v>2</v>
      </c>
      <c r="R127" s="1371"/>
      <c r="S127" s="1373">
        <f t="shared" si="4"/>
        <v>2</v>
      </c>
      <c r="T127" s="1374">
        <f t="shared" si="5"/>
        <v>80</v>
      </c>
    </row>
    <row r="128" spans="1:20" s="558" customFormat="1" ht="21" customHeight="1">
      <c r="A128" s="1163"/>
      <c r="B128" s="1156" t="s">
        <v>1140</v>
      </c>
      <c r="C128" s="1157"/>
      <c r="D128" s="1158" t="s">
        <v>278</v>
      </c>
      <c r="E128" s="1159">
        <v>180</v>
      </c>
      <c r="F128" s="1160" t="s">
        <v>715</v>
      </c>
      <c r="G128" s="1198"/>
      <c r="H128" s="1163"/>
      <c r="I128" s="1163"/>
      <c r="J128" s="1163"/>
      <c r="K128" s="1163"/>
      <c r="L128" s="1163"/>
      <c r="M128" s="1164"/>
      <c r="N128" s="1167"/>
      <c r="O128" s="1167"/>
      <c r="P128" s="1164"/>
      <c r="Q128" s="1167">
        <v>2</v>
      </c>
      <c r="R128" s="1167"/>
      <c r="S128" s="1168">
        <f t="shared" si="4"/>
        <v>2</v>
      </c>
      <c r="T128" s="1374">
        <f t="shared" si="5"/>
        <v>360</v>
      </c>
    </row>
    <row r="129" spans="1:20" s="518" customFormat="1" ht="21" customHeight="1">
      <c r="A129" s="1365"/>
      <c r="B129" s="1366" t="s">
        <v>1141</v>
      </c>
      <c r="C129" s="1367"/>
      <c r="D129" s="1368" t="s">
        <v>278</v>
      </c>
      <c r="E129" s="1369">
        <v>100</v>
      </c>
      <c r="F129" s="1362" t="s">
        <v>715</v>
      </c>
      <c r="G129" s="1363"/>
      <c r="H129" s="1365"/>
      <c r="I129" s="1365"/>
      <c r="J129" s="1365"/>
      <c r="K129" s="1365"/>
      <c r="L129" s="1365"/>
      <c r="M129" s="1370"/>
      <c r="N129" s="1371"/>
      <c r="O129" s="1371"/>
      <c r="P129" s="1370"/>
      <c r="Q129" s="1371">
        <v>2</v>
      </c>
      <c r="R129" s="1371"/>
      <c r="S129" s="1373">
        <v>2</v>
      </c>
      <c r="T129" s="1374">
        <f t="shared" si="5"/>
        <v>200</v>
      </c>
    </row>
    <row r="130" spans="1:20" s="558" customFormat="1" ht="9.75" customHeight="1">
      <c r="A130" s="1365"/>
      <c r="B130" s="1366"/>
      <c r="C130" s="1367"/>
      <c r="D130" s="1368"/>
      <c r="E130" s="1369"/>
      <c r="F130" s="1362"/>
      <c r="G130" s="1363"/>
      <c r="H130" s="1365"/>
      <c r="I130" s="1365"/>
      <c r="J130" s="1365"/>
      <c r="K130" s="1365"/>
      <c r="L130" s="1365"/>
      <c r="M130" s="1370"/>
      <c r="N130" s="1371"/>
      <c r="O130" s="1371"/>
      <c r="P130" s="1370"/>
      <c r="Q130" s="1371"/>
      <c r="R130" s="1371"/>
      <c r="S130" s="1373"/>
      <c r="T130" s="1380">
        <f>SUM(T54:T129)</f>
        <v>450000</v>
      </c>
    </row>
    <row r="131" spans="1:20" s="503" customFormat="1" ht="21" customHeight="1">
      <c r="A131" s="1376"/>
      <c r="B131" s="1381" t="s">
        <v>397</v>
      </c>
      <c r="C131" s="1367"/>
      <c r="D131" s="1361"/>
      <c r="E131" s="1369"/>
      <c r="F131" s="1362"/>
      <c r="G131" s="1363"/>
      <c r="H131" s="1365"/>
      <c r="I131" s="1365"/>
      <c r="J131" s="1365"/>
      <c r="K131" s="1365"/>
      <c r="L131" s="1365"/>
      <c r="M131" s="1370"/>
      <c r="N131" s="1371"/>
      <c r="O131" s="1371"/>
      <c r="P131" s="1370"/>
      <c r="Q131" s="1371"/>
      <c r="R131" s="1371"/>
      <c r="S131" s="1373"/>
      <c r="T131" s="1374"/>
    </row>
    <row r="132" spans="1:20" s="503" customFormat="1" ht="9.75" customHeight="1">
      <c r="A132" s="1376"/>
      <c r="B132" s="1377"/>
      <c r="C132" s="1367"/>
      <c r="D132" s="1361"/>
      <c r="E132" s="1369"/>
      <c r="F132" s="1362"/>
      <c r="G132" s="1363"/>
      <c r="H132" s="1365"/>
      <c r="I132" s="1365"/>
      <c r="J132" s="1365"/>
      <c r="K132" s="1365"/>
      <c r="L132" s="1365"/>
      <c r="M132" s="1370"/>
      <c r="N132" s="1371"/>
      <c r="O132" s="1371"/>
      <c r="P132" s="1370"/>
      <c r="Q132" s="1371"/>
      <c r="R132" s="1371"/>
      <c r="S132" s="1373"/>
      <c r="T132" s="1374"/>
    </row>
    <row r="133" spans="1:20" s="518" customFormat="1" ht="21" customHeight="1">
      <c r="A133" s="1365"/>
      <c r="B133" s="1382" t="s">
        <v>1142</v>
      </c>
      <c r="C133" s="1383"/>
      <c r="D133" s="1158"/>
      <c r="E133" s="1159">
        <v>45000</v>
      </c>
      <c r="F133" s="1160"/>
      <c r="G133" s="1198"/>
      <c r="H133" s="1163"/>
      <c r="I133" s="1384"/>
      <c r="J133" s="1163"/>
      <c r="K133" s="1163"/>
      <c r="L133" s="1163"/>
      <c r="M133" s="1164"/>
      <c r="N133" s="1167"/>
      <c r="O133" s="1167"/>
      <c r="P133" s="1164"/>
      <c r="Q133" s="1167"/>
      <c r="R133" s="1167"/>
      <c r="S133" s="1168"/>
      <c r="T133" s="1385"/>
    </row>
    <row r="134" spans="1:20" s="503" customFormat="1" ht="30.75" customHeight="1">
      <c r="A134" s="1376"/>
      <c r="B134" s="1377" t="s">
        <v>1143</v>
      </c>
      <c r="C134" s="1367"/>
      <c r="D134" s="1361" t="s">
        <v>1144</v>
      </c>
      <c r="E134" s="1369">
        <v>9000</v>
      </c>
      <c r="F134" s="1362"/>
      <c r="G134" s="1363"/>
      <c r="H134" s="1365"/>
      <c r="I134" s="1386">
        <v>1</v>
      </c>
      <c r="J134" s="1365"/>
      <c r="K134" s="1365"/>
      <c r="L134" s="1365"/>
      <c r="M134" s="1370"/>
      <c r="N134" s="1371"/>
      <c r="O134" s="1371"/>
      <c r="P134" s="1370"/>
      <c r="Q134" s="1371"/>
      <c r="R134" s="1371"/>
      <c r="S134" s="1373">
        <f>SUM(G134:R134)</f>
        <v>1</v>
      </c>
      <c r="T134" s="1374">
        <f>E134*S134</f>
        <v>9000</v>
      </c>
    </row>
    <row r="135" spans="1:20" s="518" customFormat="1" ht="36" customHeight="1">
      <c r="A135" s="1163"/>
      <c r="B135" s="1156" t="s">
        <v>1145</v>
      </c>
      <c r="C135" s="1157"/>
      <c r="D135" s="1158" t="s">
        <v>1144</v>
      </c>
      <c r="E135" s="1159">
        <v>16500</v>
      </c>
      <c r="F135" s="1160"/>
      <c r="G135" s="1198"/>
      <c r="H135" s="1163"/>
      <c r="I135" s="1387">
        <v>1</v>
      </c>
      <c r="J135" s="1163"/>
      <c r="K135" s="1163"/>
      <c r="L135" s="1163"/>
      <c r="M135" s="1164"/>
      <c r="N135" s="1167"/>
      <c r="O135" s="1167"/>
      <c r="P135" s="1164"/>
      <c r="Q135" s="1167"/>
      <c r="R135" s="1167"/>
      <c r="S135" s="1168">
        <v>1</v>
      </c>
      <c r="T135" s="1374">
        <f>E135</f>
        <v>16500</v>
      </c>
    </row>
    <row r="136" spans="1:20" s="503" customFormat="1" ht="29.25" customHeight="1">
      <c r="A136" s="1376"/>
      <c r="B136" s="1377" t="s">
        <v>1146</v>
      </c>
      <c r="C136" s="1367"/>
      <c r="D136" s="1361" t="s">
        <v>1144</v>
      </c>
      <c r="E136" s="1369">
        <v>7500</v>
      </c>
      <c r="F136" s="1362"/>
      <c r="G136" s="1363"/>
      <c r="H136" s="1365"/>
      <c r="I136" s="1386">
        <v>1</v>
      </c>
      <c r="J136" s="1365"/>
      <c r="K136" s="1365"/>
      <c r="L136" s="1365"/>
      <c r="M136" s="1370"/>
      <c r="N136" s="1371"/>
      <c r="O136" s="1371"/>
      <c r="P136" s="1370"/>
      <c r="Q136" s="1371"/>
      <c r="R136" s="1371"/>
      <c r="S136" s="1373">
        <f>SUM(G136:R136)</f>
        <v>1</v>
      </c>
      <c r="T136" s="1374">
        <f aca="true" t="shared" si="6" ref="T136:T145">E136*S136</f>
        <v>7500</v>
      </c>
    </row>
    <row r="137" spans="1:20" s="503" customFormat="1" ht="27.75" customHeight="1">
      <c r="A137" s="1195"/>
      <c r="B137" s="1364" t="s">
        <v>1147</v>
      </c>
      <c r="C137" s="1157"/>
      <c r="D137" s="1196" t="s">
        <v>1144</v>
      </c>
      <c r="E137" s="1159">
        <v>10500</v>
      </c>
      <c r="F137" s="1160"/>
      <c r="G137" s="1198"/>
      <c r="H137" s="1163"/>
      <c r="I137" s="1387">
        <v>1</v>
      </c>
      <c r="J137" s="1163"/>
      <c r="K137" s="1163"/>
      <c r="L137" s="1163"/>
      <c r="M137" s="1164"/>
      <c r="N137" s="1167"/>
      <c r="O137" s="1167"/>
      <c r="P137" s="1164"/>
      <c r="Q137" s="1167"/>
      <c r="R137" s="1167"/>
      <c r="S137" s="1168">
        <f>SUM(G137:R137)</f>
        <v>1</v>
      </c>
      <c r="T137" s="1374">
        <f t="shared" si="6"/>
        <v>10500</v>
      </c>
    </row>
    <row r="138" spans="1:20" s="518" customFormat="1" ht="9" customHeight="1">
      <c r="A138" s="1365"/>
      <c r="B138" s="1366"/>
      <c r="C138" s="1367"/>
      <c r="D138" s="1368"/>
      <c r="E138" s="1369"/>
      <c r="F138" s="1362"/>
      <c r="G138" s="1363"/>
      <c r="H138" s="1365"/>
      <c r="I138" s="1388"/>
      <c r="J138" s="1365"/>
      <c r="K138" s="1365"/>
      <c r="L138" s="1389"/>
      <c r="M138" s="1390"/>
      <c r="N138" s="1391"/>
      <c r="O138" s="1391"/>
      <c r="P138" s="1370"/>
      <c r="Q138" s="1371"/>
      <c r="R138" s="1371"/>
      <c r="S138" s="1373"/>
      <c r="T138" s="1374"/>
    </row>
    <row r="139" spans="1:20" s="503" customFormat="1" ht="21" customHeight="1">
      <c r="A139" s="1376"/>
      <c r="B139" s="1392" t="s">
        <v>1148</v>
      </c>
      <c r="C139" s="1393"/>
      <c r="D139" s="1361"/>
      <c r="E139" s="1394">
        <v>100000</v>
      </c>
      <c r="F139" s="1362"/>
      <c r="G139" s="1363"/>
      <c r="H139" s="1365"/>
      <c r="I139" s="1365"/>
      <c r="J139" s="1365"/>
      <c r="K139" s="1365"/>
      <c r="L139" s="1389"/>
      <c r="M139" s="1390"/>
      <c r="N139" s="1391"/>
      <c r="O139" s="1391"/>
      <c r="P139" s="1370"/>
      <c r="Q139" s="1371"/>
      <c r="R139" s="1371"/>
      <c r="S139" s="1373"/>
      <c r="T139" s="1374"/>
    </row>
    <row r="140" spans="1:20" s="503" customFormat="1" ht="36.75" customHeight="1">
      <c r="A140" s="1376"/>
      <c r="B140" s="1377" t="s">
        <v>1149</v>
      </c>
      <c r="C140" s="1395"/>
      <c r="D140" s="1361" t="s">
        <v>1144</v>
      </c>
      <c r="E140" s="1369">
        <v>50000</v>
      </c>
      <c r="F140" s="1362"/>
      <c r="G140" s="1363"/>
      <c r="H140" s="1365"/>
      <c r="I140" s="1365"/>
      <c r="J140" s="1365"/>
      <c r="K140" s="1365"/>
      <c r="L140" s="1386"/>
      <c r="M140" s="1390"/>
      <c r="N140" s="1391"/>
      <c r="O140" s="1396">
        <v>1</v>
      </c>
      <c r="P140" s="1370"/>
      <c r="Q140" s="1371"/>
      <c r="R140" s="1371"/>
      <c r="S140" s="1373">
        <f>SUM(G140:R140)</f>
        <v>1</v>
      </c>
      <c r="T140" s="1374">
        <f t="shared" si="6"/>
        <v>50000</v>
      </c>
    </row>
    <row r="141" spans="1:20" s="518" customFormat="1" ht="45" customHeight="1">
      <c r="A141" s="1163"/>
      <c r="B141" s="1156" t="s">
        <v>1150</v>
      </c>
      <c r="C141" s="1397"/>
      <c r="D141" s="1196" t="s">
        <v>1144</v>
      </c>
      <c r="E141" s="1159">
        <v>50000</v>
      </c>
      <c r="F141" s="1160"/>
      <c r="G141" s="1198"/>
      <c r="H141" s="1163"/>
      <c r="I141" s="1163"/>
      <c r="J141" s="1163"/>
      <c r="K141" s="1163"/>
      <c r="L141" s="1387"/>
      <c r="M141" s="1398"/>
      <c r="N141" s="1399"/>
      <c r="O141" s="1400">
        <v>1</v>
      </c>
      <c r="P141" s="1164"/>
      <c r="Q141" s="1167"/>
      <c r="R141" s="1167"/>
      <c r="S141" s="1168">
        <v>1</v>
      </c>
      <c r="T141" s="1374">
        <f>E141</f>
        <v>50000</v>
      </c>
    </row>
    <row r="142" spans="1:20" s="503" customFormat="1" ht="12.75" customHeight="1">
      <c r="A142" s="1376"/>
      <c r="B142" s="1377"/>
      <c r="C142" s="1367"/>
      <c r="D142" s="1361"/>
      <c r="E142" s="1369"/>
      <c r="F142" s="1362"/>
      <c r="G142" s="1363"/>
      <c r="H142" s="1365"/>
      <c r="I142" s="1365"/>
      <c r="J142" s="1365"/>
      <c r="K142" s="1365"/>
      <c r="L142" s="1389"/>
      <c r="M142" s="1390"/>
      <c r="N142" s="1391"/>
      <c r="O142" s="1391"/>
      <c r="P142" s="1370"/>
      <c r="Q142" s="1371"/>
      <c r="R142" s="1371"/>
      <c r="S142" s="1373"/>
      <c r="T142" s="1374"/>
    </row>
    <row r="143" spans="1:20" s="503" customFormat="1" ht="21" customHeight="1">
      <c r="A143" s="1376"/>
      <c r="B143" s="1392" t="s">
        <v>237</v>
      </c>
      <c r="C143" s="1367"/>
      <c r="D143" s="1361"/>
      <c r="E143" s="1394">
        <v>30000</v>
      </c>
      <c r="F143" s="1362"/>
      <c r="G143" s="1363"/>
      <c r="H143" s="1365"/>
      <c r="I143" s="1365"/>
      <c r="J143" s="1365"/>
      <c r="K143" s="1365"/>
      <c r="L143" s="1386"/>
      <c r="M143" s="1390"/>
      <c r="N143" s="1391"/>
      <c r="O143" s="1391"/>
      <c r="P143" s="1370"/>
      <c r="Q143" s="1371"/>
      <c r="R143" s="1371"/>
      <c r="S143" s="1373"/>
      <c r="T143" s="1374"/>
    </row>
    <row r="144" spans="1:20" s="518" customFormat="1" ht="30.75" customHeight="1">
      <c r="A144" s="1163"/>
      <c r="B144" s="1156" t="s">
        <v>1151</v>
      </c>
      <c r="C144" s="1157" t="s">
        <v>1152</v>
      </c>
      <c r="D144" s="1158" t="s">
        <v>1153</v>
      </c>
      <c r="E144" s="1159">
        <v>7000</v>
      </c>
      <c r="F144" s="1160"/>
      <c r="G144" s="1198"/>
      <c r="H144" s="1163"/>
      <c r="I144" s="1163"/>
      <c r="J144" s="1163"/>
      <c r="K144" s="1163"/>
      <c r="L144" s="1387">
        <v>4</v>
      </c>
      <c r="M144" s="1398"/>
      <c r="N144" s="1399"/>
      <c r="O144" s="1399"/>
      <c r="P144" s="1164"/>
      <c r="Q144" s="1167"/>
      <c r="R144" s="1167"/>
      <c r="S144" s="1168">
        <v>4</v>
      </c>
      <c r="T144" s="1374">
        <f t="shared" si="6"/>
        <v>28000</v>
      </c>
    </row>
    <row r="145" spans="1:20" s="503" customFormat="1" ht="29.25" customHeight="1">
      <c r="A145" s="1376"/>
      <c r="B145" s="1377" t="s">
        <v>1154</v>
      </c>
      <c r="C145" s="1367" t="s">
        <v>1155</v>
      </c>
      <c r="D145" s="1361" t="s">
        <v>1144</v>
      </c>
      <c r="E145" s="1369">
        <v>2000</v>
      </c>
      <c r="F145" s="1362"/>
      <c r="G145" s="1363"/>
      <c r="H145" s="1365"/>
      <c r="I145" s="1365"/>
      <c r="J145" s="1365"/>
      <c r="K145" s="1365"/>
      <c r="L145" s="1386">
        <v>1</v>
      </c>
      <c r="M145" s="1390"/>
      <c r="N145" s="1391"/>
      <c r="O145" s="1391"/>
      <c r="P145" s="1370"/>
      <c r="Q145" s="1371"/>
      <c r="R145" s="1371"/>
      <c r="S145" s="1373">
        <f>SUM(G145:R145)</f>
        <v>1</v>
      </c>
      <c r="T145" s="1374">
        <f t="shared" si="6"/>
        <v>2000</v>
      </c>
    </row>
    <row r="146" spans="1:20" s="503" customFormat="1" ht="15" thickBot="1">
      <c r="A146" s="1376"/>
      <c r="B146" s="1377"/>
      <c r="C146" s="1367"/>
      <c r="D146" s="1361"/>
      <c r="E146" s="1369"/>
      <c r="F146" s="1362"/>
      <c r="G146" s="1363"/>
      <c r="H146" s="1365"/>
      <c r="I146" s="1365"/>
      <c r="J146" s="1365"/>
      <c r="K146" s="1365"/>
      <c r="L146" s="1365"/>
      <c r="M146" s="1370"/>
      <c r="N146" s="1371"/>
      <c r="O146" s="1371"/>
      <c r="P146" s="1370"/>
      <c r="Q146" s="1371"/>
      <c r="R146" s="1371"/>
      <c r="S146" s="1373"/>
      <c r="T146" s="1401">
        <f>SUM(T134:T145)</f>
        <v>173500</v>
      </c>
    </row>
    <row r="147" spans="1:20" s="576" customFormat="1" ht="15" thickBot="1">
      <c r="A147" s="1402" t="s">
        <v>156</v>
      </c>
      <c r="B147" s="1403"/>
      <c r="C147" s="1403"/>
      <c r="D147" s="1403"/>
      <c r="E147" s="1403"/>
      <c r="F147" s="1403"/>
      <c r="G147" s="1403"/>
      <c r="H147" s="1403"/>
      <c r="I147" s="1403"/>
      <c r="J147" s="1403"/>
      <c r="K147" s="1403"/>
      <c r="L147" s="1403"/>
      <c r="M147" s="1403"/>
      <c r="N147" s="1403"/>
      <c r="O147" s="1403"/>
      <c r="P147" s="1403"/>
      <c r="Q147" s="1403"/>
      <c r="R147" s="1403"/>
      <c r="S147" s="1404"/>
      <c r="T147" s="1405">
        <f>T146+T130+T52</f>
        <v>693500</v>
      </c>
    </row>
    <row r="148" spans="1:20" ht="15">
      <c r="A148" s="577"/>
      <c r="E148" s="452"/>
      <c r="G148" s="449"/>
      <c r="H148" s="449"/>
      <c r="I148" s="579"/>
      <c r="J148" s="579"/>
      <c r="K148" s="579"/>
      <c r="L148" s="579"/>
      <c r="M148" s="449"/>
      <c r="N148" s="580"/>
      <c r="T148" s="577"/>
    </row>
    <row r="149" spans="1:20" ht="15">
      <c r="A149" s="582" t="s">
        <v>481</v>
      </c>
      <c r="N149" s="584"/>
      <c r="O149" s="580"/>
      <c r="T149" s="577"/>
    </row>
    <row r="150" ht="15">
      <c r="T150" s="577"/>
    </row>
    <row r="151" spans="1:20" ht="27.6" customHeight="1">
      <c r="A151" s="585" t="s">
        <v>245</v>
      </c>
      <c r="C151" s="586"/>
      <c r="D151" s="1114"/>
      <c r="E151" s="578"/>
      <c r="F151" s="490"/>
      <c r="G151" s="490"/>
      <c r="H151" s="490"/>
      <c r="I151" s="490"/>
      <c r="J151" s="490"/>
      <c r="K151" s="490"/>
      <c r="L151" s="490"/>
      <c r="M151" s="490"/>
      <c r="N151" s="490"/>
      <c r="O151" s="490"/>
      <c r="P151" s="490"/>
      <c r="Q151" s="490"/>
      <c r="R151" s="581"/>
      <c r="S151" s="587"/>
      <c r="T151" s="449"/>
    </row>
    <row r="152" spans="1:20" ht="15">
      <c r="A152" s="585"/>
      <c r="B152" s="1406" t="s">
        <v>1156</v>
      </c>
      <c r="C152" s="1406"/>
      <c r="D152" s="1114"/>
      <c r="E152" s="578"/>
      <c r="F152" s="490"/>
      <c r="G152" s="490"/>
      <c r="H152" s="490"/>
      <c r="I152" s="490"/>
      <c r="J152" s="490"/>
      <c r="K152" s="490"/>
      <c r="L152" s="490"/>
      <c r="M152" s="588" t="s">
        <v>1157</v>
      </c>
      <c r="N152" s="588"/>
      <c r="O152" s="588"/>
      <c r="P152" s="588"/>
      <c r="Q152" s="588"/>
      <c r="R152" s="581"/>
      <c r="S152" s="587"/>
      <c r="T152" s="449"/>
    </row>
    <row r="153" spans="13:20" ht="15">
      <c r="M153" s="589" t="s">
        <v>838</v>
      </c>
      <c r="N153" s="589"/>
      <c r="O153" s="589"/>
      <c r="P153" s="589"/>
      <c r="Q153" s="589"/>
      <c r="T153" s="577"/>
    </row>
    <row r="154" ht="15">
      <c r="T154" s="577"/>
    </row>
    <row r="155" ht="15">
      <c r="T155" s="577"/>
    </row>
    <row r="156" ht="15">
      <c r="T156" s="577"/>
    </row>
    <row r="157" ht="15">
      <c r="T157" s="577"/>
    </row>
    <row r="158" ht="15">
      <c r="T158" s="577"/>
    </row>
    <row r="159" ht="15">
      <c r="T159" s="577"/>
    </row>
    <row r="160" ht="15">
      <c r="T160" s="577"/>
    </row>
    <row r="161" ht="15">
      <c r="T161" s="577"/>
    </row>
    <row r="162" ht="15">
      <c r="T162" s="577"/>
    </row>
    <row r="163" ht="15">
      <c r="T163" s="577"/>
    </row>
    <row r="164" ht="15">
      <c r="T164" s="577"/>
    </row>
    <row r="165" ht="15">
      <c r="T165" s="577"/>
    </row>
    <row r="166" ht="15">
      <c r="T166" s="577"/>
    </row>
    <row r="167" ht="15">
      <c r="T167" s="577"/>
    </row>
    <row r="168" ht="15">
      <c r="T168" s="577"/>
    </row>
    <row r="169" ht="15">
      <c r="T169" s="577"/>
    </row>
    <row r="170" ht="15">
      <c r="T170" s="577"/>
    </row>
    <row r="171" ht="15">
      <c r="T171" s="577"/>
    </row>
    <row r="172" ht="15">
      <c r="T172" s="577"/>
    </row>
    <row r="173" ht="15">
      <c r="T173" s="577"/>
    </row>
    <row r="174" ht="15">
      <c r="T174" s="577"/>
    </row>
    <row r="175" ht="15">
      <c r="T175" s="577"/>
    </row>
    <row r="176" ht="15">
      <c r="T176" s="577"/>
    </row>
    <row r="177" ht="15">
      <c r="T177" s="577"/>
    </row>
    <row r="178" ht="15">
      <c r="T178" s="577"/>
    </row>
    <row r="179" ht="15">
      <c r="T179" s="577"/>
    </row>
    <row r="180" ht="15">
      <c r="T180" s="577"/>
    </row>
  </sheetData>
  <mergeCells count="14">
    <mergeCell ref="A147:S147"/>
    <mergeCell ref="B152:C152"/>
    <mergeCell ref="M152:Q152"/>
    <mergeCell ref="M153:Q153"/>
    <mergeCell ref="A1:T2"/>
    <mergeCell ref="D4:E4"/>
    <mergeCell ref="A6:A7"/>
    <mergeCell ref="B6:B7"/>
    <mergeCell ref="C6:C7"/>
    <mergeCell ref="D6:D7"/>
    <mergeCell ref="E6:E7"/>
    <mergeCell ref="F6:F7"/>
    <mergeCell ref="G6:S6"/>
    <mergeCell ref="T6:T7"/>
  </mergeCells>
  <printOptions horizontalCentered="1"/>
  <pageMargins left="0.11811023622047245" right="0.11811023622047245" top="0.6692913385826772" bottom="0.3937007874015748" header="0.1968503937007874" footer="0.15748031496062992"/>
  <pageSetup fitToHeight="0" horizontalDpi="600" verticalDpi="600" orientation="landscape" paperSize="5" scale="65" r:id="rId1"/>
  <headerFooter>
    <oddHeader>&amp;C&amp;"Calibri,Bold Italic"&amp;12&amp;UGOVERNMENT PROCUREMENT POLICY BOARD-TECHNICAL SUPPORT OFFICE&amp;"Calibri,Regular"&amp;11&amp;U
Unit 2506, Raffles Corporate Center, F. Ortigas Jr. Road, Ortigas Center, Pasig City</oddHeader>
    <oddFooter>&amp;LPrepared by MEEDO  &amp;T     &amp;D&amp;RPage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GridLines="0" zoomScale="90" zoomScaleNormal="90" zoomScaleSheetLayoutView="100" workbookViewId="0" topLeftCell="A1">
      <selection activeCell="AA16" sqref="AA16"/>
    </sheetView>
  </sheetViews>
  <sheetFormatPr defaultColWidth="8.28125" defaultRowHeight="15"/>
  <cols>
    <col min="1" max="1" width="4.7109375" style="447" customWidth="1"/>
    <col min="2" max="2" width="35.8515625" style="447" customWidth="1"/>
    <col min="3" max="3" width="11.00390625" style="458" customWidth="1"/>
    <col min="4" max="4" width="9.8515625" style="490" customWidth="1"/>
    <col min="5" max="5" width="8.00390625" style="583" customWidth="1"/>
    <col min="6" max="6" width="9.140625" style="578" customWidth="1"/>
    <col min="7" max="7" width="4.8515625" style="447" customWidth="1"/>
    <col min="8" max="8" width="4.7109375" style="447" customWidth="1"/>
    <col min="9" max="10" width="4.8515625" style="447" customWidth="1"/>
    <col min="11" max="12" width="4.7109375" style="447" customWidth="1"/>
    <col min="13" max="13" width="5.140625" style="447" customWidth="1"/>
    <col min="14" max="14" width="5.28125" style="447" customWidth="1"/>
    <col min="15" max="16" width="5.00390625" style="447" customWidth="1"/>
    <col min="17" max="17" width="8.421875" style="447" hidden="1" customWidth="1"/>
    <col min="18" max="18" width="9.00390625" style="447" hidden="1" customWidth="1"/>
    <col min="19" max="19" width="6.00390625" style="581" customWidth="1"/>
    <col min="20" max="20" width="15.140625" style="583" customWidth="1"/>
    <col min="21" max="16384" width="8.28125" style="447" customWidth="1"/>
  </cols>
  <sheetData>
    <row r="1" spans="1:20" ht="53.25" customHeight="1">
      <c r="A1" s="1407" t="s">
        <v>130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1408"/>
      <c r="N1" s="1408"/>
      <c r="O1" s="1408"/>
      <c r="P1" s="1408"/>
      <c r="Q1" s="1408"/>
      <c r="R1" s="1408"/>
      <c r="S1" s="1408"/>
      <c r="T1" s="1409"/>
    </row>
    <row r="2" spans="1:20" ht="15">
      <c r="A2" s="456" t="s">
        <v>409</v>
      </c>
      <c r="B2" s="1356" t="s">
        <v>1158</v>
      </c>
      <c r="D2" s="451"/>
      <c r="E2" s="452"/>
      <c r="F2" s="453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54"/>
      <c r="T2" s="455"/>
    </row>
    <row r="3" spans="1:20" ht="15">
      <c r="A3" s="459" t="s">
        <v>133</v>
      </c>
      <c r="B3" s="449"/>
      <c r="C3" s="460" t="s">
        <v>134</v>
      </c>
      <c r="D3" s="461"/>
      <c r="E3" s="461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4"/>
      <c r="T3" s="455"/>
    </row>
    <row r="4" spans="1:20" ht="13.5" thickBot="1">
      <c r="A4" s="462" t="s">
        <v>135</v>
      </c>
      <c r="B4" s="463"/>
      <c r="C4" s="464"/>
      <c r="D4" s="465"/>
      <c r="E4" s="466"/>
      <c r="F4" s="467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8"/>
      <c r="T4" s="469"/>
    </row>
    <row r="5" spans="1:20" ht="13.5" thickBot="1">
      <c r="A5" s="1410" t="s">
        <v>136</v>
      </c>
      <c r="B5" s="1410" t="s">
        <v>137</v>
      </c>
      <c r="C5" s="1411" t="s">
        <v>257</v>
      </c>
      <c r="D5" s="1412" t="s">
        <v>139</v>
      </c>
      <c r="E5" s="1413" t="s">
        <v>140</v>
      </c>
      <c r="F5" s="1414" t="s">
        <v>141</v>
      </c>
      <c r="G5" s="1415" t="s">
        <v>142</v>
      </c>
      <c r="H5" s="1416"/>
      <c r="I5" s="1416"/>
      <c r="J5" s="1416"/>
      <c r="K5" s="1416"/>
      <c r="L5" s="1416"/>
      <c r="M5" s="1416"/>
      <c r="N5" s="1416"/>
      <c r="O5" s="1416"/>
      <c r="P5" s="1416"/>
      <c r="Q5" s="1416"/>
      <c r="R5" s="1416"/>
      <c r="S5" s="1417"/>
      <c r="T5" s="1418" t="s">
        <v>143</v>
      </c>
    </row>
    <row r="6" spans="1:20" s="490" customFormat="1" ht="31.5" customHeight="1" thickBot="1">
      <c r="A6" s="1419"/>
      <c r="B6" s="1419"/>
      <c r="C6" s="1420"/>
      <c r="D6" s="1421"/>
      <c r="E6" s="1422"/>
      <c r="F6" s="1423"/>
      <c r="G6" s="1424" t="s">
        <v>144</v>
      </c>
      <c r="H6" s="1425" t="s">
        <v>145</v>
      </c>
      <c r="I6" s="1425" t="s">
        <v>146</v>
      </c>
      <c r="J6" s="1425" t="s">
        <v>147</v>
      </c>
      <c r="K6" s="1425" t="s">
        <v>148</v>
      </c>
      <c r="L6" s="1425" t="s">
        <v>149</v>
      </c>
      <c r="M6" s="1426" t="s">
        <v>150</v>
      </c>
      <c r="N6" s="1427" t="s">
        <v>151</v>
      </c>
      <c r="O6" s="1427" t="s">
        <v>152</v>
      </c>
      <c r="P6" s="1428" t="s">
        <v>153</v>
      </c>
      <c r="Q6" s="1428" t="s">
        <v>154</v>
      </c>
      <c r="R6" s="1428" t="s">
        <v>155</v>
      </c>
      <c r="S6" s="1428" t="s">
        <v>156</v>
      </c>
      <c r="T6" s="1429"/>
    </row>
    <row r="7" spans="1:20" s="195" customFormat="1" ht="16.5" customHeight="1">
      <c r="A7" s="1251"/>
      <c r="B7" s="1430" t="s">
        <v>1159</v>
      </c>
      <c r="C7" s="1253"/>
      <c r="D7" s="1254"/>
      <c r="E7" s="1255"/>
      <c r="F7" s="1256"/>
      <c r="G7" s="1257"/>
      <c r="H7" s="1251"/>
      <c r="I7" s="1251"/>
      <c r="J7" s="1251"/>
      <c r="K7" s="1251"/>
      <c r="L7" s="1251"/>
      <c r="M7" s="1258"/>
      <c r="N7" s="1259"/>
      <c r="O7" s="1259"/>
      <c r="P7" s="1259"/>
      <c r="Q7" s="1259"/>
      <c r="R7" s="1259"/>
      <c r="S7" s="259"/>
      <c r="T7" s="1259"/>
    </row>
    <row r="8" spans="1:20" s="518" customFormat="1" ht="15">
      <c r="A8" s="1431"/>
      <c r="B8" s="1432" t="s">
        <v>326</v>
      </c>
      <c r="C8" s="1433">
        <v>10</v>
      </c>
      <c r="D8" s="1434" t="s">
        <v>589</v>
      </c>
      <c r="E8" s="1435">
        <v>540</v>
      </c>
      <c r="F8" s="1436" t="s">
        <v>715</v>
      </c>
      <c r="G8" s="1437"/>
      <c r="H8" s="1438"/>
      <c r="I8" s="1438">
        <f>C8</f>
        <v>10</v>
      </c>
      <c r="J8" s="1438"/>
      <c r="K8" s="1438"/>
      <c r="L8" s="1438"/>
      <c r="M8" s="1439"/>
      <c r="N8" s="1440"/>
      <c r="O8" s="1440"/>
      <c r="P8" s="1439"/>
      <c r="Q8" s="1440"/>
      <c r="R8" s="1440"/>
      <c r="S8" s="1441">
        <f>SUM(G8:R8)</f>
        <v>10</v>
      </c>
      <c r="T8" s="1442">
        <f>E8*S8</f>
        <v>5400</v>
      </c>
    </row>
    <row r="9" spans="1:20" s="503" customFormat="1" ht="15">
      <c r="A9" s="1443"/>
      <c r="B9" s="1444" t="s">
        <v>1079</v>
      </c>
      <c r="C9" s="1445">
        <v>4</v>
      </c>
      <c r="D9" s="1446" t="s">
        <v>1004</v>
      </c>
      <c r="E9" s="1447">
        <v>350</v>
      </c>
      <c r="F9" s="1448" t="s">
        <v>715</v>
      </c>
      <c r="G9" s="1449"/>
      <c r="H9" s="1450"/>
      <c r="I9" s="1450">
        <f aca="true" t="shared" si="0" ref="I9:I17">C9</f>
        <v>4</v>
      </c>
      <c r="J9" s="1450"/>
      <c r="K9" s="1450"/>
      <c r="L9" s="1450"/>
      <c r="M9" s="1451"/>
      <c r="N9" s="1452"/>
      <c r="O9" s="1452"/>
      <c r="P9" s="1451"/>
      <c r="Q9" s="1452"/>
      <c r="R9" s="1452"/>
      <c r="S9" s="1453">
        <f aca="true" t="shared" si="1" ref="S9:S34">SUM(G9:R9)</f>
        <v>4</v>
      </c>
      <c r="T9" s="1442">
        <f aca="true" t="shared" si="2" ref="T9:T34">E9*S9</f>
        <v>1400</v>
      </c>
    </row>
    <row r="10" spans="1:20" s="503" customFormat="1" ht="15">
      <c r="A10" s="1443"/>
      <c r="B10" s="1444" t="s">
        <v>1160</v>
      </c>
      <c r="C10" s="1445">
        <v>10</v>
      </c>
      <c r="D10" s="1446" t="s">
        <v>462</v>
      </c>
      <c r="E10" s="1447">
        <v>760</v>
      </c>
      <c r="F10" s="1448" t="s">
        <v>715</v>
      </c>
      <c r="G10" s="1449"/>
      <c r="H10" s="1450"/>
      <c r="I10" s="1450">
        <f t="shared" si="0"/>
        <v>10</v>
      </c>
      <c r="J10" s="1450"/>
      <c r="K10" s="1450"/>
      <c r="L10" s="1450"/>
      <c r="M10" s="1451"/>
      <c r="N10" s="1452"/>
      <c r="O10" s="1452"/>
      <c r="P10" s="1451"/>
      <c r="Q10" s="1452"/>
      <c r="R10" s="1452"/>
      <c r="S10" s="1453">
        <f t="shared" si="1"/>
        <v>10</v>
      </c>
      <c r="T10" s="1442">
        <f t="shared" si="2"/>
        <v>7600</v>
      </c>
    </row>
    <row r="11" spans="1:20" s="518" customFormat="1" ht="15">
      <c r="A11" s="1454"/>
      <c r="B11" s="1432" t="s">
        <v>1067</v>
      </c>
      <c r="C11" s="1433">
        <v>24</v>
      </c>
      <c r="D11" s="1455" t="s">
        <v>462</v>
      </c>
      <c r="E11" s="1456">
        <v>108.3</v>
      </c>
      <c r="F11" s="1436" t="s">
        <v>715</v>
      </c>
      <c r="G11" s="1437"/>
      <c r="H11" s="1438"/>
      <c r="I11" s="1438">
        <f t="shared" si="0"/>
        <v>24</v>
      </c>
      <c r="J11" s="1438"/>
      <c r="K11" s="1438"/>
      <c r="L11" s="1438"/>
      <c r="M11" s="1439"/>
      <c r="N11" s="1440"/>
      <c r="O11" s="1440"/>
      <c r="P11" s="1439"/>
      <c r="Q11" s="1440"/>
      <c r="R11" s="1440"/>
      <c r="S11" s="1441">
        <f t="shared" si="1"/>
        <v>24</v>
      </c>
      <c r="T11" s="1442">
        <f t="shared" si="2"/>
        <v>2599.2</v>
      </c>
    </row>
    <row r="12" spans="1:20" s="503" customFormat="1" ht="15">
      <c r="A12" s="1443"/>
      <c r="B12" s="1444" t="s">
        <v>350</v>
      </c>
      <c r="C12" s="1445">
        <v>3</v>
      </c>
      <c r="D12" s="1446" t="s">
        <v>1161</v>
      </c>
      <c r="E12" s="1447">
        <v>3000</v>
      </c>
      <c r="F12" s="1448" t="s">
        <v>715</v>
      </c>
      <c r="G12" s="1449"/>
      <c r="H12" s="1450"/>
      <c r="I12" s="1450">
        <f t="shared" si="0"/>
        <v>3</v>
      </c>
      <c r="J12" s="1450"/>
      <c r="K12" s="1450"/>
      <c r="L12" s="1450"/>
      <c r="M12" s="1451"/>
      <c r="N12" s="1452"/>
      <c r="O12" s="1452"/>
      <c r="P12" s="1451"/>
      <c r="Q12" s="1452"/>
      <c r="R12" s="1452"/>
      <c r="S12" s="1453">
        <f t="shared" si="1"/>
        <v>3</v>
      </c>
      <c r="T12" s="1442">
        <f t="shared" si="2"/>
        <v>9000</v>
      </c>
    </row>
    <row r="13" spans="1:20" s="503" customFormat="1" ht="15">
      <c r="A13" s="1443"/>
      <c r="B13" s="1444" t="s">
        <v>1071</v>
      </c>
      <c r="C13" s="1445">
        <v>2</v>
      </c>
      <c r="D13" s="1446" t="s">
        <v>1161</v>
      </c>
      <c r="E13" s="1447">
        <v>2500</v>
      </c>
      <c r="F13" s="1448" t="s">
        <v>715</v>
      </c>
      <c r="G13" s="1449"/>
      <c r="H13" s="1450"/>
      <c r="I13" s="1450">
        <f t="shared" si="0"/>
        <v>2</v>
      </c>
      <c r="J13" s="1450"/>
      <c r="K13" s="1450"/>
      <c r="L13" s="1450"/>
      <c r="M13" s="1451"/>
      <c r="N13" s="1452"/>
      <c r="O13" s="1452"/>
      <c r="P13" s="1451"/>
      <c r="Q13" s="1452"/>
      <c r="R13" s="1452"/>
      <c r="S13" s="1453">
        <f t="shared" si="1"/>
        <v>2</v>
      </c>
      <c r="T13" s="1442">
        <f t="shared" si="2"/>
        <v>5000</v>
      </c>
    </row>
    <row r="14" spans="1:20" s="518" customFormat="1" ht="15">
      <c r="A14" s="1454"/>
      <c r="B14" s="1432" t="s">
        <v>1162</v>
      </c>
      <c r="C14" s="1433">
        <v>36</v>
      </c>
      <c r="D14" s="1455" t="s">
        <v>278</v>
      </c>
      <c r="E14" s="1456">
        <v>50</v>
      </c>
      <c r="F14" s="1436" t="s">
        <v>715</v>
      </c>
      <c r="G14" s="1437"/>
      <c r="H14" s="1438"/>
      <c r="I14" s="1438">
        <f t="shared" si="0"/>
        <v>36</v>
      </c>
      <c r="J14" s="1438"/>
      <c r="K14" s="1438"/>
      <c r="L14" s="1438"/>
      <c r="M14" s="1439"/>
      <c r="N14" s="1440"/>
      <c r="O14" s="1440"/>
      <c r="P14" s="1439"/>
      <c r="Q14" s="1440"/>
      <c r="R14" s="1440"/>
      <c r="S14" s="1441">
        <f t="shared" si="1"/>
        <v>36</v>
      </c>
      <c r="T14" s="1442">
        <f t="shared" si="2"/>
        <v>1800</v>
      </c>
    </row>
    <row r="15" spans="1:20" s="503" customFormat="1" ht="15">
      <c r="A15" s="1443"/>
      <c r="B15" s="1444" t="s">
        <v>347</v>
      </c>
      <c r="C15" s="1445">
        <v>6</v>
      </c>
      <c r="D15" s="1446" t="s">
        <v>301</v>
      </c>
      <c r="E15" s="1447">
        <v>50</v>
      </c>
      <c r="F15" s="1448" t="s">
        <v>715</v>
      </c>
      <c r="G15" s="1449"/>
      <c r="H15" s="1450"/>
      <c r="I15" s="1450">
        <f t="shared" si="0"/>
        <v>6</v>
      </c>
      <c r="J15" s="1450"/>
      <c r="K15" s="1450"/>
      <c r="L15" s="1450"/>
      <c r="M15" s="1451"/>
      <c r="N15" s="1452"/>
      <c r="O15" s="1452"/>
      <c r="P15" s="1451"/>
      <c r="Q15" s="1452"/>
      <c r="R15" s="1452"/>
      <c r="S15" s="1453">
        <f t="shared" si="1"/>
        <v>6</v>
      </c>
      <c r="T15" s="1442">
        <f t="shared" si="2"/>
        <v>300</v>
      </c>
    </row>
    <row r="16" spans="1:20" s="503" customFormat="1" ht="15">
      <c r="A16" s="1443"/>
      <c r="B16" s="1444" t="s">
        <v>1163</v>
      </c>
      <c r="C16" s="1445">
        <v>24</v>
      </c>
      <c r="D16" s="1446" t="s">
        <v>278</v>
      </c>
      <c r="E16" s="1447">
        <v>45.8</v>
      </c>
      <c r="F16" s="1448" t="s">
        <v>715</v>
      </c>
      <c r="G16" s="1449"/>
      <c r="H16" s="1450"/>
      <c r="I16" s="1450">
        <f t="shared" si="0"/>
        <v>24</v>
      </c>
      <c r="J16" s="1450"/>
      <c r="K16" s="1450"/>
      <c r="L16" s="1450"/>
      <c r="M16" s="1451"/>
      <c r="N16" s="1452"/>
      <c r="O16" s="1452"/>
      <c r="P16" s="1451"/>
      <c r="Q16" s="1452"/>
      <c r="R16" s="1452"/>
      <c r="S16" s="1453">
        <f t="shared" si="1"/>
        <v>24</v>
      </c>
      <c r="T16" s="1442">
        <f t="shared" si="2"/>
        <v>1099.1999999999998</v>
      </c>
    </row>
    <row r="17" spans="1:20" s="518" customFormat="1" ht="15">
      <c r="A17" s="1454"/>
      <c r="B17" s="1432" t="s">
        <v>1164</v>
      </c>
      <c r="C17" s="1433">
        <v>25</v>
      </c>
      <c r="D17" s="1455" t="s">
        <v>278</v>
      </c>
      <c r="E17" s="1456">
        <v>600</v>
      </c>
      <c r="F17" s="1436" t="s">
        <v>715</v>
      </c>
      <c r="G17" s="1437"/>
      <c r="H17" s="1438"/>
      <c r="I17" s="1438">
        <f t="shared" si="0"/>
        <v>25</v>
      </c>
      <c r="J17" s="1438"/>
      <c r="K17" s="1438"/>
      <c r="L17" s="1438"/>
      <c r="M17" s="1439"/>
      <c r="N17" s="1440"/>
      <c r="O17" s="1440"/>
      <c r="P17" s="1439"/>
      <c r="Q17" s="1440"/>
      <c r="R17" s="1440"/>
      <c r="S17" s="1441">
        <v>20</v>
      </c>
      <c r="T17" s="1442">
        <f t="shared" si="2"/>
        <v>12000</v>
      </c>
    </row>
    <row r="18" spans="1:20" s="503" customFormat="1" ht="15">
      <c r="A18" s="1443"/>
      <c r="B18" s="1444" t="s">
        <v>1165</v>
      </c>
      <c r="C18" s="1445">
        <v>10</v>
      </c>
      <c r="D18" s="1446" t="s">
        <v>278</v>
      </c>
      <c r="E18" s="1447">
        <v>900</v>
      </c>
      <c r="F18" s="1448" t="s">
        <v>715</v>
      </c>
      <c r="G18" s="1449"/>
      <c r="H18" s="1450"/>
      <c r="I18" s="1450"/>
      <c r="J18" s="1450"/>
      <c r="K18" s="1450"/>
      <c r="L18" s="1450">
        <f>C18</f>
        <v>10</v>
      </c>
      <c r="M18" s="1451"/>
      <c r="N18" s="1452"/>
      <c r="O18" s="1452"/>
      <c r="P18" s="1451"/>
      <c r="Q18" s="1452"/>
      <c r="R18" s="1452"/>
      <c r="S18" s="1453">
        <f t="shared" si="1"/>
        <v>10</v>
      </c>
      <c r="T18" s="1442">
        <f t="shared" si="2"/>
        <v>9000</v>
      </c>
    </row>
    <row r="19" spans="1:20" s="503" customFormat="1" ht="15">
      <c r="A19" s="1443"/>
      <c r="B19" s="1444" t="s">
        <v>1166</v>
      </c>
      <c r="C19" s="1445">
        <v>30</v>
      </c>
      <c r="D19" s="1446" t="s">
        <v>278</v>
      </c>
      <c r="E19" s="1447">
        <v>250</v>
      </c>
      <c r="F19" s="1448" t="s">
        <v>715</v>
      </c>
      <c r="G19" s="1449"/>
      <c r="H19" s="1450"/>
      <c r="I19" s="1450"/>
      <c r="J19" s="1450"/>
      <c r="K19" s="1450"/>
      <c r="L19" s="1450">
        <f aca="true" t="shared" si="3" ref="L19:L28">C19</f>
        <v>30</v>
      </c>
      <c r="M19" s="1451"/>
      <c r="N19" s="1452"/>
      <c r="O19" s="1452"/>
      <c r="P19" s="1451"/>
      <c r="Q19" s="1452"/>
      <c r="R19" s="1452"/>
      <c r="S19" s="1453">
        <f t="shared" si="1"/>
        <v>30</v>
      </c>
      <c r="T19" s="1442">
        <f t="shared" si="2"/>
        <v>7500</v>
      </c>
    </row>
    <row r="20" spans="1:20" s="518" customFormat="1" ht="15">
      <c r="A20" s="1454"/>
      <c r="B20" s="1432" t="s">
        <v>1110</v>
      </c>
      <c r="C20" s="1433">
        <v>4</v>
      </c>
      <c r="D20" s="1455" t="s">
        <v>278</v>
      </c>
      <c r="E20" s="1456">
        <v>3400</v>
      </c>
      <c r="F20" s="1436" t="s">
        <v>715</v>
      </c>
      <c r="G20" s="1437"/>
      <c r="H20" s="1438"/>
      <c r="I20" s="1438"/>
      <c r="J20" s="1438"/>
      <c r="K20" s="1438"/>
      <c r="L20" s="1438">
        <f t="shared" si="3"/>
        <v>4</v>
      </c>
      <c r="M20" s="1439"/>
      <c r="N20" s="1440"/>
      <c r="O20" s="1440"/>
      <c r="P20" s="1439"/>
      <c r="Q20" s="1440"/>
      <c r="R20" s="1440"/>
      <c r="S20" s="1441">
        <f t="shared" si="1"/>
        <v>4</v>
      </c>
      <c r="T20" s="1442">
        <f t="shared" si="2"/>
        <v>13600</v>
      </c>
    </row>
    <row r="21" spans="1:20" s="503" customFormat="1" ht="15">
      <c r="A21" s="1443"/>
      <c r="B21" s="1444" t="s">
        <v>1167</v>
      </c>
      <c r="C21" s="1445">
        <v>20</v>
      </c>
      <c r="D21" s="1446" t="s">
        <v>278</v>
      </c>
      <c r="E21" s="1447">
        <v>75</v>
      </c>
      <c r="F21" s="1448" t="s">
        <v>715</v>
      </c>
      <c r="G21" s="1449"/>
      <c r="H21" s="1450"/>
      <c r="I21" s="1450"/>
      <c r="J21" s="1450"/>
      <c r="K21" s="1450"/>
      <c r="L21" s="1450">
        <f t="shared" si="3"/>
        <v>20</v>
      </c>
      <c r="M21" s="1451"/>
      <c r="N21" s="1452"/>
      <c r="O21" s="1452"/>
      <c r="P21" s="1451"/>
      <c r="Q21" s="1452"/>
      <c r="R21" s="1452"/>
      <c r="S21" s="1453">
        <f t="shared" si="1"/>
        <v>20</v>
      </c>
      <c r="T21" s="1442">
        <f t="shared" si="2"/>
        <v>1500</v>
      </c>
    </row>
    <row r="22" spans="1:20" s="503" customFormat="1" ht="15">
      <c r="A22" s="1443"/>
      <c r="B22" s="1444" t="s">
        <v>1168</v>
      </c>
      <c r="C22" s="1445">
        <v>6</v>
      </c>
      <c r="D22" s="1446" t="s">
        <v>278</v>
      </c>
      <c r="E22" s="1447">
        <v>166.6</v>
      </c>
      <c r="F22" s="1448" t="s">
        <v>715</v>
      </c>
      <c r="G22" s="1449"/>
      <c r="H22" s="1450"/>
      <c r="I22" s="1450"/>
      <c r="J22" s="1450"/>
      <c r="K22" s="1450"/>
      <c r="L22" s="1450">
        <f t="shared" si="3"/>
        <v>6</v>
      </c>
      <c r="M22" s="1451"/>
      <c r="N22" s="1452"/>
      <c r="O22" s="1452"/>
      <c r="P22" s="1451"/>
      <c r="Q22" s="1452"/>
      <c r="R22" s="1452"/>
      <c r="S22" s="1453">
        <f t="shared" si="1"/>
        <v>6</v>
      </c>
      <c r="T22" s="1442">
        <f t="shared" si="2"/>
        <v>999.5999999999999</v>
      </c>
    </row>
    <row r="23" spans="1:20" s="518" customFormat="1" ht="15">
      <c r="A23" s="1457"/>
      <c r="B23" s="1458" t="s">
        <v>1169</v>
      </c>
      <c r="C23" s="1445">
        <v>6</v>
      </c>
      <c r="D23" s="1446" t="s">
        <v>278</v>
      </c>
      <c r="E23" s="1459">
        <v>250</v>
      </c>
      <c r="F23" s="1448" t="s">
        <v>715</v>
      </c>
      <c r="G23" s="1449"/>
      <c r="H23" s="1450"/>
      <c r="I23" s="1450"/>
      <c r="J23" s="1450"/>
      <c r="K23" s="1450"/>
      <c r="L23" s="1450">
        <f t="shared" si="3"/>
        <v>6</v>
      </c>
      <c r="M23" s="1451"/>
      <c r="N23" s="1452"/>
      <c r="O23" s="1452"/>
      <c r="P23" s="1451"/>
      <c r="Q23" s="1452"/>
      <c r="R23" s="1452"/>
      <c r="S23" s="1453">
        <f t="shared" si="1"/>
        <v>6</v>
      </c>
      <c r="T23" s="1442">
        <f t="shared" si="2"/>
        <v>1500</v>
      </c>
    </row>
    <row r="24" spans="1:20" s="503" customFormat="1" ht="15">
      <c r="A24" s="1460"/>
      <c r="B24" s="1461" t="s">
        <v>995</v>
      </c>
      <c r="C24" s="1433">
        <v>12</v>
      </c>
      <c r="D24" s="1434" t="s">
        <v>278</v>
      </c>
      <c r="E24" s="1456">
        <v>75</v>
      </c>
      <c r="F24" s="1436" t="s">
        <v>715</v>
      </c>
      <c r="G24" s="1437"/>
      <c r="H24" s="1438"/>
      <c r="I24" s="1438"/>
      <c r="J24" s="1438"/>
      <c r="K24" s="1438"/>
      <c r="L24" s="1438">
        <f t="shared" si="3"/>
        <v>12</v>
      </c>
      <c r="M24" s="1439"/>
      <c r="N24" s="1440"/>
      <c r="O24" s="1440"/>
      <c r="P24" s="1439"/>
      <c r="Q24" s="1440"/>
      <c r="R24" s="1440"/>
      <c r="S24" s="1441">
        <f t="shared" si="1"/>
        <v>12</v>
      </c>
      <c r="T24" s="1442">
        <f t="shared" si="2"/>
        <v>900</v>
      </c>
    </row>
    <row r="25" spans="1:20" s="503" customFormat="1" ht="15">
      <c r="A25" s="1443"/>
      <c r="B25" s="1444" t="s">
        <v>1170</v>
      </c>
      <c r="C25" s="1445">
        <v>12</v>
      </c>
      <c r="D25" s="1446" t="s">
        <v>278</v>
      </c>
      <c r="E25" s="1447">
        <v>50</v>
      </c>
      <c r="F25" s="1448" t="s">
        <v>715</v>
      </c>
      <c r="G25" s="1449"/>
      <c r="H25" s="1450"/>
      <c r="I25" s="1450"/>
      <c r="J25" s="1450"/>
      <c r="K25" s="1450"/>
      <c r="L25" s="1450">
        <f t="shared" si="3"/>
        <v>12</v>
      </c>
      <c r="M25" s="1451"/>
      <c r="N25" s="1452"/>
      <c r="O25" s="1452"/>
      <c r="P25" s="1451"/>
      <c r="Q25" s="1452"/>
      <c r="R25" s="1452"/>
      <c r="S25" s="1453">
        <f t="shared" si="1"/>
        <v>12</v>
      </c>
      <c r="T25" s="1442">
        <f t="shared" si="2"/>
        <v>600</v>
      </c>
    </row>
    <row r="26" spans="1:20" s="518" customFormat="1" ht="15">
      <c r="A26" s="1462"/>
      <c r="B26" s="1458" t="s">
        <v>999</v>
      </c>
      <c r="C26" s="1445">
        <v>24</v>
      </c>
      <c r="D26" s="1463" t="s">
        <v>278</v>
      </c>
      <c r="E26" s="1447">
        <v>120</v>
      </c>
      <c r="F26" s="1448" t="s">
        <v>715</v>
      </c>
      <c r="G26" s="1449"/>
      <c r="H26" s="1450"/>
      <c r="I26" s="1450"/>
      <c r="J26" s="1450"/>
      <c r="K26" s="1450"/>
      <c r="L26" s="1450">
        <f t="shared" si="3"/>
        <v>24</v>
      </c>
      <c r="M26" s="1451"/>
      <c r="N26" s="1452"/>
      <c r="O26" s="1452"/>
      <c r="P26" s="1451"/>
      <c r="Q26" s="1452"/>
      <c r="R26" s="1452"/>
      <c r="S26" s="1453">
        <f t="shared" si="1"/>
        <v>24</v>
      </c>
      <c r="T26" s="1442">
        <f t="shared" si="2"/>
        <v>2880</v>
      </c>
    </row>
    <row r="27" spans="1:20" s="503" customFormat="1" ht="15">
      <c r="A27" s="1460"/>
      <c r="B27" s="1461" t="s">
        <v>1171</v>
      </c>
      <c r="C27" s="1433">
        <v>24</v>
      </c>
      <c r="D27" s="1434" t="s">
        <v>278</v>
      </c>
      <c r="E27" s="1456">
        <v>80</v>
      </c>
      <c r="F27" s="1436" t="s">
        <v>715</v>
      </c>
      <c r="G27" s="1437"/>
      <c r="H27" s="1438"/>
      <c r="I27" s="1438"/>
      <c r="J27" s="1438"/>
      <c r="K27" s="1438"/>
      <c r="L27" s="1438">
        <f t="shared" si="3"/>
        <v>24</v>
      </c>
      <c r="M27" s="1439"/>
      <c r="N27" s="1440"/>
      <c r="O27" s="1440"/>
      <c r="P27" s="1439"/>
      <c r="Q27" s="1440"/>
      <c r="R27" s="1440"/>
      <c r="S27" s="1441">
        <f t="shared" si="1"/>
        <v>24</v>
      </c>
      <c r="T27" s="1442">
        <f t="shared" si="2"/>
        <v>1920</v>
      </c>
    </row>
    <row r="28" spans="1:20" s="503" customFormat="1" ht="15">
      <c r="A28" s="1443"/>
      <c r="B28" s="1444" t="s">
        <v>1172</v>
      </c>
      <c r="C28" s="1445">
        <v>24</v>
      </c>
      <c r="D28" s="1446" t="s">
        <v>1173</v>
      </c>
      <c r="E28" s="1447">
        <v>100</v>
      </c>
      <c r="F28" s="1448" t="s">
        <v>715</v>
      </c>
      <c r="G28" s="1449"/>
      <c r="H28" s="1450"/>
      <c r="I28" s="1450"/>
      <c r="J28" s="1450"/>
      <c r="K28" s="1450"/>
      <c r="L28" s="1450">
        <f t="shared" si="3"/>
        <v>24</v>
      </c>
      <c r="M28" s="1451"/>
      <c r="N28" s="1452"/>
      <c r="O28" s="1452"/>
      <c r="P28" s="1451"/>
      <c r="Q28" s="1452"/>
      <c r="R28" s="1452"/>
      <c r="S28" s="1453">
        <f t="shared" si="1"/>
        <v>24</v>
      </c>
      <c r="T28" s="1442">
        <f t="shared" si="2"/>
        <v>2400</v>
      </c>
    </row>
    <row r="29" spans="1:20" s="518" customFormat="1" ht="15">
      <c r="A29" s="1462"/>
      <c r="B29" s="1458" t="s">
        <v>1174</v>
      </c>
      <c r="C29" s="1445">
        <v>4</v>
      </c>
      <c r="D29" s="1463" t="s">
        <v>278</v>
      </c>
      <c r="E29" s="1447">
        <v>250</v>
      </c>
      <c r="F29" s="1448" t="s">
        <v>715</v>
      </c>
      <c r="G29" s="1449"/>
      <c r="H29" s="1450"/>
      <c r="I29" s="1450"/>
      <c r="J29" s="1450"/>
      <c r="K29" s="1450"/>
      <c r="L29" s="1450"/>
      <c r="M29" s="1451"/>
      <c r="N29" s="1452"/>
      <c r="O29" s="1452"/>
      <c r="P29" s="1451">
        <f>C29</f>
        <v>4</v>
      </c>
      <c r="Q29" s="1452"/>
      <c r="R29" s="1452"/>
      <c r="S29" s="1453">
        <f t="shared" si="1"/>
        <v>4</v>
      </c>
      <c r="T29" s="1442">
        <f t="shared" si="2"/>
        <v>1000</v>
      </c>
    </row>
    <row r="30" spans="1:20" s="503" customFormat="1" ht="15">
      <c r="A30" s="1460"/>
      <c r="B30" s="1461" t="s">
        <v>1080</v>
      </c>
      <c r="C30" s="1433">
        <v>10</v>
      </c>
      <c r="D30" s="1434" t="s">
        <v>278</v>
      </c>
      <c r="E30" s="1456">
        <v>150</v>
      </c>
      <c r="F30" s="1436" t="s">
        <v>715</v>
      </c>
      <c r="G30" s="1437"/>
      <c r="H30" s="1438"/>
      <c r="I30" s="1438"/>
      <c r="J30" s="1438"/>
      <c r="K30" s="1438"/>
      <c r="L30" s="1438"/>
      <c r="M30" s="1439"/>
      <c r="N30" s="1440"/>
      <c r="O30" s="1440"/>
      <c r="P30" s="1439">
        <f aca="true" t="shared" si="4" ref="P30:P34">C30</f>
        <v>10</v>
      </c>
      <c r="Q30" s="1440"/>
      <c r="R30" s="1440"/>
      <c r="S30" s="1441">
        <f t="shared" si="1"/>
        <v>10</v>
      </c>
      <c r="T30" s="1442">
        <f t="shared" si="2"/>
        <v>1500</v>
      </c>
    </row>
    <row r="31" spans="1:20" s="503" customFormat="1" ht="15">
      <c r="A31" s="1443"/>
      <c r="B31" s="1444" t="s">
        <v>1084</v>
      </c>
      <c r="C31" s="1445">
        <v>10</v>
      </c>
      <c r="D31" s="1446" t="s">
        <v>278</v>
      </c>
      <c r="E31" s="1447">
        <v>100</v>
      </c>
      <c r="F31" s="1448" t="s">
        <v>715</v>
      </c>
      <c r="G31" s="1449"/>
      <c r="H31" s="1450"/>
      <c r="I31" s="1450"/>
      <c r="J31" s="1450"/>
      <c r="K31" s="1450"/>
      <c r="L31" s="1450"/>
      <c r="M31" s="1451"/>
      <c r="N31" s="1452"/>
      <c r="O31" s="1452"/>
      <c r="P31" s="1451">
        <f t="shared" si="4"/>
        <v>10</v>
      </c>
      <c r="Q31" s="1452"/>
      <c r="R31" s="1452"/>
      <c r="S31" s="1453">
        <f t="shared" si="1"/>
        <v>10</v>
      </c>
      <c r="T31" s="1442">
        <f t="shared" si="2"/>
        <v>1000</v>
      </c>
    </row>
    <row r="32" spans="1:20" s="518" customFormat="1" ht="15">
      <c r="A32" s="1462"/>
      <c r="B32" s="1458" t="s">
        <v>1175</v>
      </c>
      <c r="C32" s="1445">
        <v>12</v>
      </c>
      <c r="D32" s="1463" t="s">
        <v>278</v>
      </c>
      <c r="E32" s="1447">
        <v>41.6</v>
      </c>
      <c r="F32" s="1448" t="s">
        <v>715</v>
      </c>
      <c r="G32" s="1449"/>
      <c r="H32" s="1450"/>
      <c r="I32" s="1450"/>
      <c r="J32" s="1450"/>
      <c r="K32" s="1450"/>
      <c r="L32" s="1450"/>
      <c r="M32" s="1451"/>
      <c r="N32" s="1452"/>
      <c r="O32" s="1452"/>
      <c r="P32" s="1451">
        <f t="shared" si="4"/>
        <v>12</v>
      </c>
      <c r="Q32" s="1452"/>
      <c r="R32" s="1452"/>
      <c r="S32" s="1453">
        <f t="shared" si="1"/>
        <v>12</v>
      </c>
      <c r="T32" s="1442">
        <f t="shared" si="2"/>
        <v>499.20000000000005</v>
      </c>
    </row>
    <row r="33" spans="1:20" s="503" customFormat="1" ht="15">
      <c r="A33" s="1460"/>
      <c r="B33" s="1461" t="s">
        <v>1176</v>
      </c>
      <c r="C33" s="1433">
        <v>100</v>
      </c>
      <c r="D33" s="1434" t="s">
        <v>278</v>
      </c>
      <c r="E33" s="1456">
        <v>20</v>
      </c>
      <c r="F33" s="1436" t="s">
        <v>715</v>
      </c>
      <c r="G33" s="1437"/>
      <c r="H33" s="1438"/>
      <c r="I33" s="1438"/>
      <c r="J33" s="1438"/>
      <c r="K33" s="1438"/>
      <c r="L33" s="1438"/>
      <c r="M33" s="1439"/>
      <c r="N33" s="1440"/>
      <c r="O33" s="1440"/>
      <c r="P33" s="1439">
        <f t="shared" si="4"/>
        <v>100</v>
      </c>
      <c r="Q33" s="1440"/>
      <c r="R33" s="1440"/>
      <c r="S33" s="1441">
        <f t="shared" si="1"/>
        <v>100</v>
      </c>
      <c r="T33" s="1442">
        <f t="shared" si="2"/>
        <v>2000</v>
      </c>
    </row>
    <row r="34" spans="1:20" s="503" customFormat="1" ht="13.5" thickBot="1">
      <c r="A34" s="1464"/>
      <c r="B34" s="1465" t="s">
        <v>1177</v>
      </c>
      <c r="C34" s="1466">
        <v>2</v>
      </c>
      <c r="D34" s="1467" t="s">
        <v>278</v>
      </c>
      <c r="E34" s="1468">
        <v>2500</v>
      </c>
      <c r="F34" s="1469" t="s">
        <v>715</v>
      </c>
      <c r="G34" s="1470"/>
      <c r="H34" s="1471"/>
      <c r="I34" s="1471"/>
      <c r="J34" s="1471"/>
      <c r="K34" s="1471"/>
      <c r="L34" s="1471"/>
      <c r="M34" s="1472"/>
      <c r="N34" s="1473"/>
      <c r="O34" s="1473"/>
      <c r="P34" s="1472">
        <f t="shared" si="4"/>
        <v>2</v>
      </c>
      <c r="Q34" s="1473"/>
      <c r="R34" s="1473"/>
      <c r="S34" s="1474">
        <f t="shared" si="1"/>
        <v>2</v>
      </c>
      <c r="T34" s="1442">
        <f t="shared" si="2"/>
        <v>5000</v>
      </c>
    </row>
    <row r="35" spans="1:20" s="518" customFormat="1" ht="13.5" thickBot="1">
      <c r="A35" s="1475" t="s">
        <v>1178</v>
      </c>
      <c r="B35" s="1476"/>
      <c r="C35" s="1476"/>
      <c r="D35" s="1476"/>
      <c r="E35" s="1476"/>
      <c r="F35" s="1476"/>
      <c r="G35" s="1476"/>
      <c r="H35" s="1476"/>
      <c r="I35" s="1476"/>
      <c r="J35" s="1476"/>
      <c r="K35" s="1476"/>
      <c r="L35" s="1476"/>
      <c r="M35" s="1476"/>
      <c r="N35" s="1476"/>
      <c r="O35" s="1476"/>
      <c r="P35" s="1476"/>
      <c r="Q35" s="1476"/>
      <c r="R35" s="1476"/>
      <c r="S35" s="1477"/>
      <c r="T35" s="1478">
        <f>SUM(T8:T34)</f>
        <v>99997.2</v>
      </c>
    </row>
    <row r="36" spans="1:20" s="503" customFormat="1" ht="15">
      <c r="A36" s="1479" t="s">
        <v>1179</v>
      </c>
      <c r="B36" s="1480"/>
      <c r="C36" s="1481"/>
      <c r="D36" s="1482"/>
      <c r="E36" s="1483"/>
      <c r="F36" s="1482"/>
      <c r="G36" s="1484"/>
      <c r="H36" s="1485"/>
      <c r="I36" s="1485"/>
      <c r="J36" s="1486"/>
      <c r="K36" s="1486"/>
      <c r="L36" s="1486"/>
      <c r="M36" s="1486"/>
      <c r="N36" s="1486"/>
      <c r="O36" s="1486"/>
      <c r="P36" s="1486"/>
      <c r="Q36" s="1486"/>
      <c r="R36" s="1486"/>
      <c r="S36" s="1487"/>
      <c r="T36" s="1488"/>
    </row>
    <row r="37" spans="1:20" s="518" customFormat="1" ht="5.25" customHeight="1">
      <c r="A37" s="1486"/>
      <c r="B37" s="1489"/>
      <c r="C37" s="1490"/>
      <c r="D37" s="1491"/>
      <c r="E37" s="1492"/>
      <c r="F37" s="1493"/>
      <c r="G37" s="1486"/>
      <c r="H37" s="1486"/>
      <c r="I37" s="1486"/>
      <c r="J37" s="1486"/>
      <c r="K37" s="1486"/>
      <c r="L37" s="1486"/>
      <c r="M37" s="1486"/>
      <c r="N37" s="1486"/>
      <c r="O37" s="1486"/>
      <c r="P37" s="1486"/>
      <c r="Q37" s="1486"/>
      <c r="R37" s="1486"/>
      <c r="S37" s="1487"/>
      <c r="T37" s="1494"/>
    </row>
    <row r="38" spans="1:20" s="503" customFormat="1" ht="15">
      <c r="A38" s="1495" t="s">
        <v>1180</v>
      </c>
      <c r="B38" s="1496"/>
      <c r="C38" s="1497"/>
      <c r="D38" s="1498"/>
      <c r="E38" s="1499"/>
      <c r="F38" s="1498"/>
      <c r="G38" s="1500"/>
      <c r="H38" s="1500"/>
      <c r="I38" s="1501" t="s">
        <v>29</v>
      </c>
      <c r="J38" s="1501"/>
      <c r="K38" s="1501"/>
      <c r="L38" s="1501"/>
      <c r="M38" s="1501"/>
      <c r="N38" s="1486"/>
      <c r="O38" s="1486"/>
      <c r="P38" s="1486"/>
      <c r="Q38" s="1486"/>
      <c r="R38" s="1486"/>
      <c r="S38" s="1487"/>
      <c r="T38" s="1488"/>
    </row>
    <row r="39" spans="1:20" s="503" customFormat="1" ht="15">
      <c r="A39" s="1502"/>
      <c r="B39" s="1503"/>
      <c r="C39" s="1490"/>
      <c r="D39" s="1493"/>
      <c r="E39" s="1492"/>
      <c r="F39" s="1493"/>
      <c r="G39" s="1486"/>
      <c r="H39" s="1486"/>
      <c r="I39" s="1486"/>
      <c r="J39" s="1486"/>
      <c r="K39" s="1486"/>
      <c r="L39" s="1486"/>
      <c r="M39" s="1486"/>
      <c r="N39" s="1486"/>
      <c r="O39" s="1486"/>
      <c r="P39" s="1486"/>
      <c r="Q39" s="1486"/>
      <c r="R39" s="1486"/>
      <c r="S39" s="1487"/>
      <c r="T39" s="1488"/>
    </row>
    <row r="40" spans="1:20" s="518" customFormat="1" ht="15">
      <c r="A40" s="1504" t="s">
        <v>1181</v>
      </c>
      <c r="B40" s="1504"/>
      <c r="C40" s="1505"/>
      <c r="D40" s="1506"/>
      <c r="E40" s="1507"/>
      <c r="F40" s="1508"/>
      <c r="G40" s="1485"/>
      <c r="H40" s="1485"/>
      <c r="I40" s="1485"/>
      <c r="J40" s="1504" t="s">
        <v>1157</v>
      </c>
      <c r="K40" s="1504"/>
      <c r="L40" s="1504"/>
      <c r="M40" s="1504"/>
      <c r="N40" s="1504"/>
      <c r="O40" s="1509"/>
      <c r="P40" s="1509"/>
      <c r="Q40" s="1509"/>
      <c r="R40" s="1509"/>
      <c r="S40" s="1510"/>
      <c r="T40" s="1488"/>
    </row>
    <row r="41" spans="1:20" s="503" customFormat="1" ht="15">
      <c r="A41" s="1502"/>
      <c r="B41" s="1511"/>
      <c r="C41" s="1512"/>
      <c r="D41" s="1508"/>
      <c r="E41" s="1507"/>
      <c r="F41" s="1508"/>
      <c r="G41" s="1485"/>
      <c r="H41" s="1485"/>
      <c r="I41" s="1485"/>
      <c r="J41" s="1513" t="s">
        <v>838</v>
      </c>
      <c r="K41" s="1513"/>
      <c r="L41" s="1513"/>
      <c r="M41" s="1513"/>
      <c r="N41" s="1513"/>
      <c r="O41" s="1513"/>
      <c r="P41" s="1513"/>
      <c r="Q41" s="1485"/>
      <c r="R41" s="1485"/>
      <c r="S41" s="1514"/>
      <c r="T41" s="1488"/>
    </row>
    <row r="42" spans="1:20" s="503" customFormat="1" ht="15">
      <c r="A42" s="1502"/>
      <c r="B42" s="1503"/>
      <c r="C42" s="1490"/>
      <c r="D42" s="1493"/>
      <c r="E42" s="1492"/>
      <c r="F42" s="1493"/>
      <c r="G42" s="1486"/>
      <c r="H42" s="1486"/>
      <c r="I42" s="1486"/>
      <c r="J42" s="1486"/>
      <c r="K42" s="1486"/>
      <c r="L42" s="1486"/>
      <c r="M42" s="1486"/>
      <c r="N42" s="1486"/>
      <c r="O42" s="1486"/>
      <c r="P42" s="1486"/>
      <c r="Q42" s="1486"/>
      <c r="R42" s="1486"/>
      <c r="S42" s="1487"/>
      <c r="T42" s="1488"/>
    </row>
    <row r="43" spans="1:20" s="518" customFormat="1" ht="15">
      <c r="A43" s="1486"/>
      <c r="B43" s="1489"/>
      <c r="C43" s="1490"/>
      <c r="D43" s="1491"/>
      <c r="E43" s="1492"/>
      <c r="F43" s="1493"/>
      <c r="G43" s="1486"/>
      <c r="H43" s="1486"/>
      <c r="I43" s="1486"/>
      <c r="J43" s="1486"/>
      <c r="K43" s="1486"/>
      <c r="L43" s="1486"/>
      <c r="M43" s="1486"/>
      <c r="N43" s="1486"/>
      <c r="O43" s="1486"/>
      <c r="P43" s="1486"/>
      <c r="Q43" s="1486"/>
      <c r="R43" s="1486"/>
      <c r="S43" s="1487"/>
      <c r="T43" s="1494"/>
    </row>
    <row r="44" ht="15">
      <c r="T44" s="577"/>
    </row>
    <row r="45" ht="15">
      <c r="T45" s="577"/>
    </row>
    <row r="46" ht="15">
      <c r="T46" s="577"/>
    </row>
    <row r="47" ht="15">
      <c r="T47" s="577"/>
    </row>
    <row r="48" ht="15">
      <c r="T48" s="577"/>
    </row>
    <row r="49" ht="15">
      <c r="T49" s="577"/>
    </row>
    <row r="50" ht="15">
      <c r="T50" s="577"/>
    </row>
    <row r="51" ht="15">
      <c r="T51" s="577"/>
    </row>
    <row r="52" ht="15">
      <c r="T52" s="577"/>
    </row>
    <row r="53" ht="15">
      <c r="T53" s="577"/>
    </row>
    <row r="54" ht="15">
      <c r="T54" s="577"/>
    </row>
    <row r="55" ht="15">
      <c r="T55" s="577"/>
    </row>
    <row r="56" ht="15">
      <c r="T56" s="577"/>
    </row>
    <row r="57" ht="15">
      <c r="T57" s="577"/>
    </row>
    <row r="58" ht="15">
      <c r="T58" s="577"/>
    </row>
    <row r="59" ht="15">
      <c r="T59" s="577"/>
    </row>
    <row r="60" ht="15">
      <c r="T60" s="577"/>
    </row>
    <row r="61" ht="15">
      <c r="T61" s="577"/>
    </row>
    <row r="62" ht="15">
      <c r="T62" s="577"/>
    </row>
    <row r="63" ht="15">
      <c r="T63" s="577"/>
    </row>
    <row r="64" ht="15">
      <c r="T64" s="577"/>
    </row>
    <row r="65" ht="15">
      <c r="T65" s="577"/>
    </row>
    <row r="66" ht="15">
      <c r="T66" s="577"/>
    </row>
    <row r="67" ht="15">
      <c r="T67" s="577"/>
    </row>
    <row r="68" ht="15">
      <c r="T68" s="577"/>
    </row>
    <row r="69" ht="15">
      <c r="T69" s="577"/>
    </row>
    <row r="70" ht="15">
      <c r="T70" s="577"/>
    </row>
  </sheetData>
  <mergeCells count="13">
    <mergeCell ref="A35:S35"/>
    <mergeCell ref="I38:M38"/>
    <mergeCell ref="J41:P41"/>
    <mergeCell ref="A1:T1"/>
    <mergeCell ref="D3:E3"/>
    <mergeCell ref="A5:A6"/>
    <mergeCell ref="B5:B6"/>
    <mergeCell ref="C5:C6"/>
    <mergeCell ref="D5:D6"/>
    <mergeCell ref="E5:E6"/>
    <mergeCell ref="F5:F6"/>
    <mergeCell ref="G5:S5"/>
    <mergeCell ref="T5:T6"/>
  </mergeCells>
  <printOptions horizontalCentered="1"/>
  <pageMargins left="0.03937007874015748" right="0.5118110236220472" top="0.15748031496062992" bottom="0.15748031496062992" header="0.31496062992125984" footer="0.31496062992125984"/>
  <pageSetup fitToHeight="0" fitToWidth="1" horizontalDpi="600" verticalDpi="600" orientation="landscape" paperSize="5" r:id="rId1"/>
  <headerFooter>
    <oddHeader>&amp;C&amp;"Verdana,Bold Italic"&amp;12&amp;UGOVERNMENT PROCUREMENT POLICY BOARD-TECHNICAL SUPPORT OFFICE
&amp;"Verdana,Italic"&amp;9Unit 2506, Raffles Corporate Center, F. Ortigas Jr. Road, Ortigas Center, Pasig City</oddHeader>
    <oddFooter>&amp;LPrepared by  MEEDO &amp;T     &amp;D&amp;RPage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T109"/>
  <sheetViews>
    <sheetView showGridLines="0" zoomScaleSheetLayoutView="100" workbookViewId="0" topLeftCell="A1">
      <selection activeCell="F5" sqref="F5:S5"/>
    </sheetView>
  </sheetViews>
  <sheetFormatPr defaultColWidth="8.28125" defaultRowHeight="15"/>
  <cols>
    <col min="1" max="1" width="8.421875" style="447" customWidth="1"/>
    <col min="2" max="2" width="29.7109375" style="447" customWidth="1"/>
    <col min="3" max="3" width="9.140625" style="458" customWidth="1"/>
    <col min="4" max="4" width="7.8515625" style="490" customWidth="1"/>
    <col min="5" max="5" width="9.7109375" style="583" customWidth="1"/>
    <col min="6" max="6" width="6.8515625" style="578" customWidth="1"/>
    <col min="7" max="7" width="6.28125" style="490" customWidth="1"/>
    <col min="8" max="9" width="5.140625" style="447" customWidth="1"/>
    <col min="10" max="10" width="6.28125" style="447" customWidth="1"/>
    <col min="11" max="12" width="5.140625" style="490" customWidth="1"/>
    <col min="13" max="13" width="6.28125" style="490" customWidth="1"/>
    <col min="14" max="15" width="5.140625" style="490" customWidth="1"/>
    <col min="16" max="16" width="6.28125" style="490" customWidth="1"/>
    <col min="17" max="18" width="5.140625" style="490" customWidth="1"/>
    <col min="19" max="19" width="6.28125" style="581" customWidth="1"/>
    <col min="20" max="20" width="17.140625" style="1515" customWidth="1"/>
    <col min="21" max="16384" width="8.28125" style="447" customWidth="1"/>
  </cols>
  <sheetData>
    <row r="1" ht="15.75" thickBot="1"/>
    <row r="2" spans="1:20" ht="22.9" customHeight="1">
      <c r="A2" s="1516" t="s">
        <v>130</v>
      </c>
      <c r="B2" s="1517"/>
      <c r="C2" s="1517"/>
      <c r="D2" s="1517"/>
      <c r="E2" s="1517"/>
      <c r="F2" s="1517"/>
      <c r="G2" s="1517"/>
      <c r="H2" s="1517"/>
      <c r="I2" s="1517"/>
      <c r="J2" s="1517"/>
      <c r="K2" s="1517"/>
      <c r="L2" s="1517"/>
      <c r="M2" s="1517"/>
      <c r="N2" s="1517"/>
      <c r="O2" s="1517"/>
      <c r="P2" s="1517"/>
      <c r="Q2" s="1517"/>
      <c r="R2" s="1517"/>
      <c r="S2" s="1517"/>
      <c r="T2" s="1518"/>
    </row>
    <row r="3" spans="1:20" ht="6.75" customHeight="1">
      <c r="A3" s="448"/>
      <c r="B3" s="449"/>
      <c r="C3" s="450"/>
      <c r="D3" s="451"/>
      <c r="E3" s="452"/>
      <c r="F3" s="453"/>
      <c r="G3" s="451"/>
      <c r="H3" s="449"/>
      <c r="I3" s="449"/>
      <c r="J3" s="449"/>
      <c r="K3" s="451"/>
      <c r="L3" s="451"/>
      <c r="M3" s="451"/>
      <c r="N3" s="451"/>
      <c r="O3" s="451"/>
      <c r="P3" s="451"/>
      <c r="Q3" s="451"/>
      <c r="R3" s="451"/>
      <c r="S3" s="454"/>
      <c r="T3" s="1519"/>
    </row>
    <row r="4" spans="1:20" ht="38.25" customHeight="1">
      <c r="A4" s="1520" t="s">
        <v>409</v>
      </c>
      <c r="B4" s="1521" t="s">
        <v>1182</v>
      </c>
      <c r="C4" s="1522"/>
      <c r="D4" s="1522"/>
      <c r="E4" s="1523"/>
      <c r="F4" s="1524"/>
      <c r="G4" s="1229"/>
      <c r="H4" s="457"/>
      <c r="I4" s="449"/>
      <c r="J4" s="449"/>
      <c r="K4" s="451"/>
      <c r="L4" s="451"/>
      <c r="M4" s="451"/>
      <c r="N4" s="451"/>
      <c r="O4" s="451"/>
      <c r="P4" s="451"/>
      <c r="Q4" s="451"/>
      <c r="R4" s="451"/>
      <c r="S4" s="454"/>
      <c r="T4" s="1519"/>
    </row>
    <row r="5" spans="1:20" ht="33.75" customHeight="1">
      <c r="A5" s="1525" t="s">
        <v>1183</v>
      </c>
      <c r="B5" s="1526" t="s">
        <v>260</v>
      </c>
      <c r="C5" s="1526"/>
      <c r="D5" s="1526"/>
      <c r="E5" s="1526"/>
      <c r="F5" s="1225" t="s">
        <v>134</v>
      </c>
      <c r="G5" s="1225"/>
      <c r="H5" s="457"/>
      <c r="I5" s="457"/>
      <c r="J5" s="457"/>
      <c r="K5" s="1229"/>
      <c r="L5" s="451"/>
      <c r="M5" s="451"/>
      <c r="N5" s="451"/>
      <c r="O5" s="451"/>
      <c r="P5" s="451"/>
      <c r="Q5" s="451"/>
      <c r="R5" s="451"/>
      <c r="S5" s="454"/>
      <c r="T5" s="1519"/>
    </row>
    <row r="6" spans="1:20" ht="15">
      <c r="A6" s="448" t="s">
        <v>135</v>
      </c>
      <c r="B6" s="449"/>
      <c r="C6" s="450"/>
      <c r="D6" s="451"/>
      <c r="E6" s="452"/>
      <c r="F6" s="453"/>
      <c r="G6" s="451"/>
      <c r="H6" s="449"/>
      <c r="I6" s="449"/>
      <c r="J6" s="449"/>
      <c r="K6" s="451"/>
      <c r="L6" s="451"/>
      <c r="M6" s="451"/>
      <c r="N6" s="451"/>
      <c r="O6" s="451"/>
      <c r="P6" s="451"/>
      <c r="Q6" s="451"/>
      <c r="R6" s="451"/>
      <c r="S6" s="454"/>
      <c r="T6" s="1519"/>
    </row>
    <row r="7" spans="1:20" ht="21.75" customHeight="1">
      <c r="A7" s="1527" t="s">
        <v>136</v>
      </c>
      <c r="B7" s="1527" t="s">
        <v>137</v>
      </c>
      <c r="C7" s="1528" t="s">
        <v>257</v>
      </c>
      <c r="D7" s="1527" t="s">
        <v>139</v>
      </c>
      <c r="E7" s="1529" t="s">
        <v>140</v>
      </c>
      <c r="F7" s="1527" t="s">
        <v>141</v>
      </c>
      <c r="G7" s="1527" t="s">
        <v>142</v>
      </c>
      <c r="H7" s="1527"/>
      <c r="I7" s="1527"/>
      <c r="J7" s="1527"/>
      <c r="K7" s="1527"/>
      <c r="L7" s="1527"/>
      <c r="M7" s="1527"/>
      <c r="N7" s="1527"/>
      <c r="O7" s="1527"/>
      <c r="P7" s="1527"/>
      <c r="Q7" s="1527"/>
      <c r="R7" s="1527"/>
      <c r="S7" s="1527"/>
      <c r="T7" s="1530" t="s">
        <v>143</v>
      </c>
    </row>
    <row r="8" spans="1:20" s="490" customFormat="1" ht="48.75" customHeight="1">
      <c r="A8" s="1527"/>
      <c r="B8" s="1527"/>
      <c r="C8" s="1528"/>
      <c r="D8" s="1527"/>
      <c r="E8" s="1529"/>
      <c r="F8" s="1527"/>
      <c r="G8" s="1531" t="s">
        <v>144</v>
      </c>
      <c r="H8" s="1531" t="s">
        <v>145</v>
      </c>
      <c r="I8" s="1531" t="s">
        <v>146</v>
      </c>
      <c r="J8" s="1531" t="s">
        <v>147</v>
      </c>
      <c r="K8" s="1531" t="s">
        <v>148</v>
      </c>
      <c r="L8" s="1531" t="s">
        <v>149</v>
      </c>
      <c r="M8" s="1531" t="s">
        <v>150</v>
      </c>
      <c r="N8" s="1531" t="s">
        <v>151</v>
      </c>
      <c r="O8" s="1531" t="s">
        <v>152</v>
      </c>
      <c r="P8" s="1532" t="s">
        <v>153</v>
      </c>
      <c r="Q8" s="1532" t="s">
        <v>154</v>
      </c>
      <c r="R8" s="1532" t="s">
        <v>155</v>
      </c>
      <c r="S8" s="1532" t="s">
        <v>156</v>
      </c>
      <c r="T8" s="1530"/>
    </row>
    <row r="9" spans="1:20" s="195" customFormat="1" ht="15">
      <c r="A9" s="1533" t="s">
        <v>1184</v>
      </c>
      <c r="B9" s="1534"/>
      <c r="C9" s="1535"/>
      <c r="D9" s="1536"/>
      <c r="E9" s="1537"/>
      <c r="F9" s="1538"/>
      <c r="G9" s="1539"/>
      <c r="H9" s="1534"/>
      <c r="I9" s="1534"/>
      <c r="J9" s="1534"/>
      <c r="K9" s="1539"/>
      <c r="L9" s="1539"/>
      <c r="M9" s="1539"/>
      <c r="N9" s="1539"/>
      <c r="O9" s="1539"/>
      <c r="P9" s="1539"/>
      <c r="Q9" s="1539"/>
      <c r="R9" s="1539"/>
      <c r="S9" s="1539"/>
      <c r="T9" s="1540"/>
    </row>
    <row r="10" spans="1:20" s="503" customFormat="1" ht="21" customHeight="1">
      <c r="A10" s="1541"/>
      <c r="B10" s="1542" t="s">
        <v>1185</v>
      </c>
      <c r="C10" s="1543" t="s">
        <v>1186</v>
      </c>
      <c r="D10" s="1544" t="s">
        <v>1187</v>
      </c>
      <c r="E10" s="1545">
        <v>130</v>
      </c>
      <c r="F10" s="1544" t="s">
        <v>1188</v>
      </c>
      <c r="G10" s="1546">
        <v>10</v>
      </c>
      <c r="H10" s="1547"/>
      <c r="I10" s="1547"/>
      <c r="J10" s="1547"/>
      <c r="K10" s="1546"/>
      <c r="L10" s="1546"/>
      <c r="M10" s="1546">
        <v>10</v>
      </c>
      <c r="N10" s="1546"/>
      <c r="O10" s="1546"/>
      <c r="P10" s="1546">
        <v>10</v>
      </c>
      <c r="Q10" s="1546"/>
      <c r="R10" s="1546"/>
      <c r="S10" s="1548">
        <f>SUM(G10:R10)</f>
        <v>30</v>
      </c>
      <c r="T10" s="1549">
        <f>E10*S10</f>
        <v>3900</v>
      </c>
    </row>
    <row r="11" spans="1:20" s="503" customFormat="1" ht="30.75" customHeight="1">
      <c r="A11" s="976"/>
      <c r="B11" s="1542" t="s">
        <v>420</v>
      </c>
      <c r="C11" s="1543" t="s">
        <v>1189</v>
      </c>
      <c r="D11" s="1550" t="s">
        <v>1190</v>
      </c>
      <c r="E11" s="1545">
        <v>88</v>
      </c>
      <c r="F11" s="1544" t="s">
        <v>1188</v>
      </c>
      <c r="G11" s="1546">
        <v>4</v>
      </c>
      <c r="H11" s="1547"/>
      <c r="I11" s="1547"/>
      <c r="J11" s="1547"/>
      <c r="K11" s="1546"/>
      <c r="L11" s="1546"/>
      <c r="M11" s="1546">
        <v>4</v>
      </c>
      <c r="N11" s="1546"/>
      <c r="O11" s="1546"/>
      <c r="P11" s="1546"/>
      <c r="Q11" s="1546"/>
      <c r="R11" s="1546"/>
      <c r="S11" s="1548">
        <f>SUM(G11:R11)</f>
        <v>8</v>
      </c>
      <c r="T11" s="1549">
        <f aca="true" t="shared" si="0" ref="T11:T44">E11*S11</f>
        <v>704</v>
      </c>
    </row>
    <row r="12" spans="1:20" s="503" customFormat="1" ht="16.5" customHeight="1">
      <c r="A12" s="1547"/>
      <c r="B12" s="1542" t="s">
        <v>1191</v>
      </c>
      <c r="C12" s="1543" t="s">
        <v>1192</v>
      </c>
      <c r="D12" s="1551" t="s">
        <v>1187</v>
      </c>
      <c r="E12" s="1545">
        <v>285</v>
      </c>
      <c r="F12" s="1544" t="s">
        <v>1188</v>
      </c>
      <c r="G12" s="1546">
        <v>1</v>
      </c>
      <c r="H12" s="1547"/>
      <c r="I12" s="1547"/>
      <c r="J12" s="1547"/>
      <c r="K12" s="1546"/>
      <c r="L12" s="1546"/>
      <c r="M12" s="1546">
        <v>1</v>
      </c>
      <c r="N12" s="1546"/>
      <c r="O12" s="1546"/>
      <c r="P12" s="1546"/>
      <c r="Q12" s="1546"/>
      <c r="R12" s="1546"/>
      <c r="S12" s="1548">
        <f>SUM(G12:R12)</f>
        <v>2</v>
      </c>
      <c r="T12" s="1549">
        <f t="shared" si="0"/>
        <v>570</v>
      </c>
    </row>
    <row r="13" spans="1:20" s="503" customFormat="1" ht="16.5" customHeight="1">
      <c r="A13" s="1547"/>
      <c r="B13" s="1542" t="s">
        <v>1193</v>
      </c>
      <c r="C13" s="1543"/>
      <c r="D13" s="1551" t="s">
        <v>1187</v>
      </c>
      <c r="E13" s="1545">
        <v>285</v>
      </c>
      <c r="F13" s="1544" t="s">
        <v>1188</v>
      </c>
      <c r="G13" s="1546">
        <v>1</v>
      </c>
      <c r="H13" s="1547"/>
      <c r="I13" s="1547"/>
      <c r="J13" s="1547"/>
      <c r="K13" s="1546"/>
      <c r="L13" s="1546"/>
      <c r="M13" s="1546"/>
      <c r="N13" s="1546"/>
      <c r="O13" s="1546"/>
      <c r="P13" s="1546"/>
      <c r="Q13" s="1546"/>
      <c r="R13" s="1546"/>
      <c r="S13" s="1548">
        <f>SUM(G13:R13)</f>
        <v>1</v>
      </c>
      <c r="T13" s="1549">
        <f t="shared" si="0"/>
        <v>285</v>
      </c>
    </row>
    <row r="14" spans="1:20" s="503" customFormat="1" ht="16.5" customHeight="1">
      <c r="A14" s="1547"/>
      <c r="B14" s="1542" t="s">
        <v>1194</v>
      </c>
      <c r="C14" s="1543" t="s">
        <v>1195</v>
      </c>
      <c r="D14" s="1551" t="s">
        <v>1196</v>
      </c>
      <c r="E14" s="1545">
        <v>85</v>
      </c>
      <c r="F14" s="1544" t="s">
        <v>1188</v>
      </c>
      <c r="G14" s="1546">
        <v>2</v>
      </c>
      <c r="H14" s="1547"/>
      <c r="I14" s="1547"/>
      <c r="J14" s="1547">
        <v>2</v>
      </c>
      <c r="K14" s="1546"/>
      <c r="L14" s="1546"/>
      <c r="M14" s="1546">
        <v>2</v>
      </c>
      <c r="N14" s="1546"/>
      <c r="O14" s="1546"/>
      <c r="P14" s="1546">
        <v>2</v>
      </c>
      <c r="Q14" s="1546"/>
      <c r="R14" s="1546"/>
      <c r="S14" s="1548">
        <f aca="true" t="shared" si="1" ref="S14:S16">SUM(G14:R14)</f>
        <v>8</v>
      </c>
      <c r="T14" s="1549">
        <f t="shared" si="0"/>
        <v>680</v>
      </c>
    </row>
    <row r="15" spans="1:20" s="503" customFormat="1" ht="25.5" customHeight="1">
      <c r="A15" s="1547"/>
      <c r="B15" s="1542" t="s">
        <v>1197</v>
      </c>
      <c r="C15" s="1543"/>
      <c r="D15" s="1550" t="s">
        <v>419</v>
      </c>
      <c r="E15" s="1545">
        <v>71</v>
      </c>
      <c r="F15" s="1544" t="s">
        <v>1188</v>
      </c>
      <c r="G15" s="1546">
        <v>6</v>
      </c>
      <c r="H15" s="1547"/>
      <c r="I15" s="1547"/>
      <c r="J15" s="1547"/>
      <c r="K15" s="1546"/>
      <c r="L15" s="1546"/>
      <c r="M15" s="1546">
        <v>6</v>
      </c>
      <c r="N15" s="1546"/>
      <c r="O15" s="1546"/>
      <c r="P15" s="1546"/>
      <c r="Q15" s="1546"/>
      <c r="R15" s="1546"/>
      <c r="S15" s="1548">
        <f t="shared" si="1"/>
        <v>12</v>
      </c>
      <c r="T15" s="1549">
        <f t="shared" si="0"/>
        <v>852</v>
      </c>
    </row>
    <row r="16" spans="1:20" s="503" customFormat="1" ht="15.75" customHeight="1">
      <c r="A16" s="1547"/>
      <c r="B16" s="1542" t="s">
        <v>1198</v>
      </c>
      <c r="C16" s="1543"/>
      <c r="D16" s="1550" t="s">
        <v>1199</v>
      </c>
      <c r="E16" s="1545">
        <v>15</v>
      </c>
      <c r="F16" s="1544" t="s">
        <v>1188</v>
      </c>
      <c r="G16" s="1546">
        <v>2</v>
      </c>
      <c r="H16" s="1547"/>
      <c r="I16" s="1547"/>
      <c r="J16" s="1547"/>
      <c r="K16" s="1546"/>
      <c r="L16" s="1546"/>
      <c r="M16" s="1546">
        <v>2</v>
      </c>
      <c r="N16" s="1546"/>
      <c r="O16" s="1546"/>
      <c r="P16" s="1546"/>
      <c r="Q16" s="1546"/>
      <c r="R16" s="1546"/>
      <c r="S16" s="1548">
        <f t="shared" si="1"/>
        <v>4</v>
      </c>
      <c r="T16" s="1549">
        <f t="shared" si="0"/>
        <v>60</v>
      </c>
    </row>
    <row r="17" spans="1:20" s="503" customFormat="1" ht="15">
      <c r="A17" s="1533" t="s">
        <v>1200</v>
      </c>
      <c r="B17" s="1552"/>
      <c r="C17" s="1553"/>
      <c r="D17" s="1554"/>
      <c r="E17" s="1555"/>
      <c r="F17" s="1554"/>
      <c r="G17" s="1556"/>
      <c r="H17" s="1557"/>
      <c r="I17" s="1557"/>
      <c r="J17" s="1557"/>
      <c r="K17" s="1556"/>
      <c r="L17" s="1556"/>
      <c r="M17" s="1556"/>
      <c r="N17" s="1556"/>
      <c r="O17" s="1556"/>
      <c r="P17" s="1556"/>
      <c r="Q17" s="1556"/>
      <c r="R17" s="1556"/>
      <c r="S17" s="1558"/>
      <c r="T17" s="1559"/>
    </row>
    <row r="18" spans="1:20" s="503" customFormat="1" ht="17.25" customHeight="1">
      <c r="A18" s="976"/>
      <c r="B18" s="1542" t="s">
        <v>1201</v>
      </c>
      <c r="C18" s="1543"/>
      <c r="D18" s="1544" t="s">
        <v>587</v>
      </c>
      <c r="E18" s="1545">
        <v>30</v>
      </c>
      <c r="F18" s="1544" t="s">
        <v>1188</v>
      </c>
      <c r="G18" s="1546">
        <v>2</v>
      </c>
      <c r="H18" s="1547"/>
      <c r="I18" s="1547"/>
      <c r="J18" s="1547"/>
      <c r="K18" s="1546"/>
      <c r="L18" s="1546"/>
      <c r="M18" s="1546">
        <v>4</v>
      </c>
      <c r="N18" s="1546"/>
      <c r="O18" s="1546"/>
      <c r="P18" s="1546">
        <v>2</v>
      </c>
      <c r="Q18" s="1546"/>
      <c r="R18" s="1546"/>
      <c r="S18" s="1548">
        <f aca="true" t="shared" si="2" ref="S18:S27">SUM(G18:R18)</f>
        <v>8</v>
      </c>
      <c r="T18" s="1549">
        <f t="shared" si="0"/>
        <v>240</v>
      </c>
    </row>
    <row r="19" spans="1:20" s="503" customFormat="1" ht="27.75" customHeight="1">
      <c r="A19" s="976"/>
      <c r="B19" s="1542" t="s">
        <v>425</v>
      </c>
      <c r="C19" s="1543"/>
      <c r="D19" s="1544" t="s">
        <v>587</v>
      </c>
      <c r="E19" s="1560">
        <v>20</v>
      </c>
      <c r="F19" s="1544" t="s">
        <v>1188</v>
      </c>
      <c r="G19" s="1546">
        <v>2</v>
      </c>
      <c r="H19" s="1547"/>
      <c r="I19" s="1547"/>
      <c r="J19" s="1547">
        <v>1</v>
      </c>
      <c r="K19" s="1546"/>
      <c r="L19" s="1546"/>
      <c r="M19" s="1546"/>
      <c r="N19" s="1546"/>
      <c r="O19" s="1546"/>
      <c r="P19" s="1546"/>
      <c r="Q19" s="1546"/>
      <c r="R19" s="1546"/>
      <c r="S19" s="1548">
        <f t="shared" si="2"/>
        <v>3</v>
      </c>
      <c r="T19" s="1549">
        <f t="shared" si="0"/>
        <v>60</v>
      </c>
    </row>
    <row r="20" spans="1:20" s="503" customFormat="1" ht="27.75" customHeight="1">
      <c r="A20" s="1547"/>
      <c r="B20" s="1542" t="s">
        <v>1202</v>
      </c>
      <c r="C20" s="1543"/>
      <c r="D20" s="1561" t="s">
        <v>587</v>
      </c>
      <c r="E20" s="1545">
        <v>11</v>
      </c>
      <c r="F20" s="1544" t="s">
        <v>1188</v>
      </c>
      <c r="G20" s="1546">
        <v>1</v>
      </c>
      <c r="H20" s="1547"/>
      <c r="I20" s="1547"/>
      <c r="J20" s="1547">
        <v>1</v>
      </c>
      <c r="K20" s="1546"/>
      <c r="L20" s="1546"/>
      <c r="M20" s="1546">
        <v>1</v>
      </c>
      <c r="N20" s="1546"/>
      <c r="O20" s="1546"/>
      <c r="P20" s="1546"/>
      <c r="Q20" s="1546"/>
      <c r="R20" s="1546"/>
      <c r="S20" s="1548">
        <f t="shared" si="2"/>
        <v>3</v>
      </c>
      <c r="T20" s="1549">
        <f t="shared" si="0"/>
        <v>33</v>
      </c>
    </row>
    <row r="21" spans="1:20" s="503" customFormat="1" ht="27.75" customHeight="1">
      <c r="A21" s="976"/>
      <c r="B21" s="1542" t="s">
        <v>171</v>
      </c>
      <c r="C21" s="1543"/>
      <c r="D21" s="1544" t="s">
        <v>587</v>
      </c>
      <c r="E21" s="1545">
        <v>19.97</v>
      </c>
      <c r="F21" s="1544" t="s">
        <v>1188</v>
      </c>
      <c r="G21" s="1546">
        <v>1</v>
      </c>
      <c r="H21" s="1547"/>
      <c r="I21" s="1547"/>
      <c r="J21" s="1547">
        <v>1</v>
      </c>
      <c r="K21" s="1546"/>
      <c r="L21" s="1546"/>
      <c r="M21" s="1546">
        <v>1</v>
      </c>
      <c r="N21" s="1546"/>
      <c r="O21" s="1546"/>
      <c r="P21" s="1546"/>
      <c r="Q21" s="1546"/>
      <c r="R21" s="1546"/>
      <c r="S21" s="1548">
        <f t="shared" si="2"/>
        <v>3</v>
      </c>
      <c r="T21" s="1549">
        <f t="shared" si="0"/>
        <v>59.91</v>
      </c>
    </row>
    <row r="22" spans="1:20" s="503" customFormat="1" ht="15">
      <c r="A22" s="1533" t="s">
        <v>1203</v>
      </c>
      <c r="B22" s="1552"/>
      <c r="C22" s="1553"/>
      <c r="D22" s="1554"/>
      <c r="E22" s="1555"/>
      <c r="F22" s="1554"/>
      <c r="G22" s="1556"/>
      <c r="H22" s="1557"/>
      <c r="I22" s="1557"/>
      <c r="J22" s="1557"/>
      <c r="K22" s="1556"/>
      <c r="L22" s="1556"/>
      <c r="M22" s="1556"/>
      <c r="N22" s="1556"/>
      <c r="O22" s="1556"/>
      <c r="P22" s="1556"/>
      <c r="Q22" s="1556"/>
      <c r="R22" s="1556"/>
      <c r="S22" s="1558">
        <f t="shared" si="2"/>
        <v>0</v>
      </c>
      <c r="T22" s="1559"/>
    </row>
    <row r="23" spans="1:20" s="503" customFormat="1" ht="17.25" customHeight="1">
      <c r="A23" s="976"/>
      <c r="B23" s="1542" t="s">
        <v>174</v>
      </c>
      <c r="C23" s="1543"/>
      <c r="D23" s="1544" t="s">
        <v>1199</v>
      </c>
      <c r="E23" s="1545">
        <v>136.24</v>
      </c>
      <c r="F23" s="1544" t="s">
        <v>1188</v>
      </c>
      <c r="G23" s="1546">
        <v>3</v>
      </c>
      <c r="H23" s="1547"/>
      <c r="I23" s="1547"/>
      <c r="J23" s="1547">
        <v>3</v>
      </c>
      <c r="K23" s="1546"/>
      <c r="L23" s="1546"/>
      <c r="M23" s="1546">
        <v>3</v>
      </c>
      <c r="N23" s="1546"/>
      <c r="O23" s="1546"/>
      <c r="P23" s="1546"/>
      <c r="Q23" s="1546"/>
      <c r="R23" s="1546"/>
      <c r="S23" s="1548">
        <f t="shared" si="2"/>
        <v>9</v>
      </c>
      <c r="T23" s="1549">
        <f t="shared" si="0"/>
        <v>1226.16</v>
      </c>
    </row>
    <row r="24" spans="1:20" s="503" customFormat="1" ht="30.75" customHeight="1">
      <c r="A24" s="1547"/>
      <c r="B24" s="1542" t="s">
        <v>428</v>
      </c>
      <c r="C24" s="1543"/>
      <c r="D24" s="1561" t="s">
        <v>1199</v>
      </c>
      <c r="E24" s="1545">
        <v>18.2</v>
      </c>
      <c r="F24" s="1544" t="s">
        <v>1188</v>
      </c>
      <c r="G24" s="1546">
        <v>100</v>
      </c>
      <c r="H24" s="1547"/>
      <c r="I24" s="1547"/>
      <c r="J24" s="1547">
        <v>100</v>
      </c>
      <c r="K24" s="1546"/>
      <c r="L24" s="1546"/>
      <c r="M24" s="1546"/>
      <c r="N24" s="1546"/>
      <c r="O24" s="1546"/>
      <c r="P24" s="1546">
        <v>150</v>
      </c>
      <c r="Q24" s="1546"/>
      <c r="R24" s="1546"/>
      <c r="S24" s="1548">
        <f t="shared" si="2"/>
        <v>350</v>
      </c>
      <c r="T24" s="1549">
        <f t="shared" si="0"/>
        <v>6370</v>
      </c>
    </row>
    <row r="25" spans="1:20" s="503" customFormat="1" ht="21" customHeight="1">
      <c r="A25" s="976"/>
      <c r="B25" s="1542" t="s">
        <v>1204</v>
      </c>
      <c r="C25" s="1543" t="s">
        <v>1205</v>
      </c>
      <c r="D25" s="1544" t="s">
        <v>1190</v>
      </c>
      <c r="E25" s="1545">
        <v>37.43</v>
      </c>
      <c r="F25" s="1544" t="s">
        <v>1188</v>
      </c>
      <c r="G25" s="1546">
        <v>2</v>
      </c>
      <c r="H25" s="1547"/>
      <c r="I25" s="1547"/>
      <c r="J25" s="1547">
        <v>2</v>
      </c>
      <c r="K25" s="1546"/>
      <c r="L25" s="1546"/>
      <c r="M25" s="1546">
        <v>2</v>
      </c>
      <c r="N25" s="1546"/>
      <c r="O25" s="1546"/>
      <c r="P25" s="1546">
        <v>2</v>
      </c>
      <c r="Q25" s="1546"/>
      <c r="R25" s="1546"/>
      <c r="S25" s="1548">
        <f t="shared" si="2"/>
        <v>8</v>
      </c>
      <c r="T25" s="1549">
        <f t="shared" si="0"/>
        <v>299.44</v>
      </c>
    </row>
    <row r="26" spans="1:20" s="503" customFormat="1" ht="30.75" customHeight="1">
      <c r="A26" s="976"/>
      <c r="B26" s="1542" t="s">
        <v>186</v>
      </c>
      <c r="C26" s="1543"/>
      <c r="D26" s="1544" t="s">
        <v>1199</v>
      </c>
      <c r="E26" s="1545">
        <v>24.83</v>
      </c>
      <c r="F26" s="1544" t="s">
        <v>1188</v>
      </c>
      <c r="G26" s="1546">
        <v>30</v>
      </c>
      <c r="H26" s="1547"/>
      <c r="I26" s="1547"/>
      <c r="J26" s="1547"/>
      <c r="K26" s="1546"/>
      <c r="L26" s="1546"/>
      <c r="M26" s="1546">
        <v>45</v>
      </c>
      <c r="N26" s="1546"/>
      <c r="O26" s="1546"/>
      <c r="P26" s="1546">
        <v>25</v>
      </c>
      <c r="Q26" s="1546"/>
      <c r="R26" s="1546"/>
      <c r="S26" s="1548">
        <f t="shared" si="2"/>
        <v>100</v>
      </c>
      <c r="T26" s="1549">
        <f>E26*S26</f>
        <v>2483</v>
      </c>
    </row>
    <row r="27" spans="1:20" s="503" customFormat="1" ht="30.75" customHeight="1">
      <c r="A27" s="1541"/>
      <c r="B27" s="1542" t="s">
        <v>422</v>
      </c>
      <c r="C27" s="1543"/>
      <c r="D27" s="1544" t="s">
        <v>1199</v>
      </c>
      <c r="E27" s="1545">
        <v>145.6</v>
      </c>
      <c r="F27" s="1544" t="s">
        <v>1188</v>
      </c>
      <c r="G27" s="1546">
        <v>1</v>
      </c>
      <c r="H27" s="1547"/>
      <c r="I27" s="1547"/>
      <c r="J27" s="1547"/>
      <c r="K27" s="1546"/>
      <c r="L27" s="1546"/>
      <c r="M27" s="1546">
        <v>1</v>
      </c>
      <c r="N27" s="1546"/>
      <c r="O27" s="1546"/>
      <c r="P27" s="1546"/>
      <c r="Q27" s="1546"/>
      <c r="R27" s="1546"/>
      <c r="S27" s="1548">
        <f t="shared" si="2"/>
        <v>2</v>
      </c>
      <c r="T27" s="1549">
        <f t="shared" si="0"/>
        <v>291.2</v>
      </c>
    </row>
    <row r="28" spans="1:20" s="503" customFormat="1" ht="30.75" customHeight="1">
      <c r="A28" s="976"/>
      <c r="B28" s="1542" t="s">
        <v>179</v>
      </c>
      <c r="C28" s="1543"/>
      <c r="D28" s="1544" t="s">
        <v>1199</v>
      </c>
      <c r="E28" s="1545">
        <v>123.76</v>
      </c>
      <c r="F28" s="1544" t="s">
        <v>1188</v>
      </c>
      <c r="G28" s="1546">
        <v>1</v>
      </c>
      <c r="H28" s="1547"/>
      <c r="I28" s="1547"/>
      <c r="J28" s="1547"/>
      <c r="K28" s="1546"/>
      <c r="L28" s="1546"/>
      <c r="M28" s="1546">
        <v>2</v>
      </c>
      <c r="N28" s="1546"/>
      <c r="O28" s="1546"/>
      <c r="P28" s="1546"/>
      <c r="Q28" s="1546"/>
      <c r="R28" s="1546"/>
      <c r="S28" s="1548">
        <f>SUM(G28:R28)</f>
        <v>3</v>
      </c>
      <c r="T28" s="1549">
        <f t="shared" si="0"/>
        <v>371.28000000000003</v>
      </c>
    </row>
    <row r="29" spans="1:20" s="503" customFormat="1" ht="17.25" customHeight="1">
      <c r="A29" s="976"/>
      <c r="B29" s="1542" t="s">
        <v>184</v>
      </c>
      <c r="C29" s="1543"/>
      <c r="D29" s="1544" t="s">
        <v>587</v>
      </c>
      <c r="E29" s="1545">
        <v>134.68</v>
      </c>
      <c r="F29" s="1544" t="s">
        <v>1188</v>
      </c>
      <c r="G29" s="1546">
        <v>2</v>
      </c>
      <c r="H29" s="1547"/>
      <c r="I29" s="1547"/>
      <c r="J29" s="1547">
        <v>2</v>
      </c>
      <c r="K29" s="1546"/>
      <c r="L29" s="1546"/>
      <c r="M29" s="1546">
        <v>2</v>
      </c>
      <c r="N29" s="1546"/>
      <c r="O29" s="1546"/>
      <c r="P29" s="1546"/>
      <c r="Q29" s="1546"/>
      <c r="R29" s="1546"/>
      <c r="S29" s="1548">
        <f>SUM(G29:R29)</f>
        <v>6</v>
      </c>
      <c r="T29" s="1562">
        <f t="shared" si="0"/>
        <v>808.08</v>
      </c>
    </row>
    <row r="30" spans="1:20" s="503" customFormat="1" ht="30.75" customHeight="1">
      <c r="A30" s="976"/>
      <c r="B30" s="1542" t="s">
        <v>177</v>
      </c>
      <c r="C30" s="1543"/>
      <c r="D30" s="1550" t="s">
        <v>160</v>
      </c>
      <c r="E30" s="1563">
        <v>41.6</v>
      </c>
      <c r="F30" s="1544" t="s">
        <v>1188</v>
      </c>
      <c r="G30" s="1546">
        <v>1</v>
      </c>
      <c r="H30" s="1547"/>
      <c r="I30" s="1547"/>
      <c r="J30" s="1547">
        <v>1</v>
      </c>
      <c r="K30" s="1546"/>
      <c r="L30" s="1546"/>
      <c r="M30" s="1546">
        <v>1</v>
      </c>
      <c r="N30" s="1546"/>
      <c r="O30" s="1546"/>
      <c r="P30" s="1546">
        <v>1</v>
      </c>
      <c r="Q30" s="1546"/>
      <c r="R30" s="1546"/>
      <c r="S30" s="1548">
        <f>SUM(G30:R30)</f>
        <v>4</v>
      </c>
      <c r="T30" s="1562">
        <f t="shared" si="0"/>
        <v>166.4</v>
      </c>
    </row>
    <row r="31" spans="1:20" s="518" customFormat="1" ht="15">
      <c r="A31" s="1533" t="s">
        <v>1206</v>
      </c>
      <c r="B31" s="1564"/>
      <c r="C31" s="1553"/>
      <c r="D31" s="1565"/>
      <c r="E31" s="1555"/>
      <c r="F31" s="1554"/>
      <c r="G31" s="1556"/>
      <c r="H31" s="1557"/>
      <c r="I31" s="1557"/>
      <c r="J31" s="1557"/>
      <c r="K31" s="1556"/>
      <c r="L31" s="1556"/>
      <c r="M31" s="1556"/>
      <c r="N31" s="1556"/>
      <c r="O31" s="1556"/>
      <c r="P31" s="1556"/>
      <c r="Q31" s="1556"/>
      <c r="R31" s="1556"/>
      <c r="S31" s="1558"/>
      <c r="T31" s="1559">
        <f t="shared" si="0"/>
        <v>0</v>
      </c>
    </row>
    <row r="32" spans="1:20" s="503" customFormat="1" ht="32.25" customHeight="1">
      <c r="A32" s="976"/>
      <c r="B32" s="1542" t="s">
        <v>1207</v>
      </c>
      <c r="C32" s="1543"/>
      <c r="D32" s="1550" t="s">
        <v>193</v>
      </c>
      <c r="E32" s="1545">
        <v>9.05</v>
      </c>
      <c r="F32" s="1544" t="s">
        <v>1188</v>
      </c>
      <c r="G32" s="1546">
        <v>2</v>
      </c>
      <c r="H32" s="1547"/>
      <c r="I32" s="1547"/>
      <c r="J32" s="1547"/>
      <c r="K32" s="1546"/>
      <c r="L32" s="1546"/>
      <c r="M32" s="1546">
        <v>2</v>
      </c>
      <c r="N32" s="1546"/>
      <c r="O32" s="1546"/>
      <c r="P32" s="1546"/>
      <c r="Q32" s="1546"/>
      <c r="R32" s="1546"/>
      <c r="S32" s="1548">
        <f>SUM(G32:R32)</f>
        <v>4</v>
      </c>
      <c r="T32" s="1549">
        <f t="shared" si="0"/>
        <v>36.2</v>
      </c>
    </row>
    <row r="33" spans="1:20" s="503" customFormat="1" ht="32.25" customHeight="1">
      <c r="A33" s="976"/>
      <c r="B33" s="1542" t="s">
        <v>1208</v>
      </c>
      <c r="C33" s="1543"/>
      <c r="D33" s="1550" t="s">
        <v>193</v>
      </c>
      <c r="E33" s="1545">
        <v>15.27</v>
      </c>
      <c r="F33" s="1544" t="s">
        <v>1188</v>
      </c>
      <c r="G33" s="1546">
        <v>2</v>
      </c>
      <c r="H33" s="1547"/>
      <c r="I33" s="1547"/>
      <c r="J33" s="1547"/>
      <c r="K33" s="1546"/>
      <c r="L33" s="1546"/>
      <c r="M33" s="1546">
        <v>2</v>
      </c>
      <c r="N33" s="1546"/>
      <c r="O33" s="1546"/>
      <c r="P33" s="1546"/>
      <c r="Q33" s="1546"/>
      <c r="R33" s="1546"/>
      <c r="S33" s="1548">
        <f aca="true" t="shared" si="3" ref="S33:S44">SUM(G33:R33)</f>
        <v>4</v>
      </c>
      <c r="T33" s="1549">
        <f t="shared" si="0"/>
        <v>61.08</v>
      </c>
    </row>
    <row r="34" spans="1:20" s="503" customFormat="1" ht="32.25" customHeight="1">
      <c r="A34" s="1547"/>
      <c r="B34" s="1542" t="s">
        <v>1209</v>
      </c>
      <c r="C34" s="1543"/>
      <c r="D34" s="1550" t="s">
        <v>193</v>
      </c>
      <c r="E34" s="1545">
        <v>20.8</v>
      </c>
      <c r="F34" s="1544" t="s">
        <v>1188</v>
      </c>
      <c r="G34" s="1546">
        <v>2</v>
      </c>
      <c r="H34" s="1547"/>
      <c r="I34" s="1547"/>
      <c r="J34" s="1547"/>
      <c r="K34" s="1546"/>
      <c r="L34" s="1546"/>
      <c r="M34" s="1546">
        <v>2</v>
      </c>
      <c r="N34" s="1546"/>
      <c r="O34" s="1546"/>
      <c r="P34" s="1546"/>
      <c r="Q34" s="1546"/>
      <c r="R34" s="1546"/>
      <c r="S34" s="1548">
        <f t="shared" si="3"/>
        <v>4</v>
      </c>
      <c r="T34" s="1549">
        <f t="shared" si="0"/>
        <v>83.2</v>
      </c>
    </row>
    <row r="35" spans="1:20" s="503" customFormat="1" ht="32.25" customHeight="1">
      <c r="A35" s="976"/>
      <c r="B35" s="1542" t="s">
        <v>188</v>
      </c>
      <c r="C35" s="1543"/>
      <c r="D35" s="1550" t="s">
        <v>175</v>
      </c>
      <c r="E35" s="1545">
        <v>25</v>
      </c>
      <c r="F35" s="1544" t="s">
        <v>1188</v>
      </c>
      <c r="G35" s="1546">
        <v>20</v>
      </c>
      <c r="H35" s="1547"/>
      <c r="I35" s="1547"/>
      <c r="J35" s="1547">
        <v>20</v>
      </c>
      <c r="K35" s="1546"/>
      <c r="L35" s="1546"/>
      <c r="M35" s="1546">
        <v>10</v>
      </c>
      <c r="N35" s="1546"/>
      <c r="O35" s="1546"/>
      <c r="P35" s="1546"/>
      <c r="Q35" s="1546"/>
      <c r="R35" s="1546"/>
      <c r="S35" s="1548">
        <f t="shared" si="3"/>
        <v>50</v>
      </c>
      <c r="T35" s="1549">
        <f t="shared" si="0"/>
        <v>1250</v>
      </c>
    </row>
    <row r="36" spans="1:20" s="503" customFormat="1" ht="32.25" customHeight="1">
      <c r="A36" s="1547"/>
      <c r="B36" s="1542" t="s">
        <v>434</v>
      </c>
      <c r="C36" s="1543"/>
      <c r="D36" s="1550" t="s">
        <v>175</v>
      </c>
      <c r="E36" s="1545">
        <v>77.2</v>
      </c>
      <c r="F36" s="1544" t="s">
        <v>1188</v>
      </c>
      <c r="G36" s="1546">
        <v>1</v>
      </c>
      <c r="H36" s="1547"/>
      <c r="I36" s="1547"/>
      <c r="J36" s="1547"/>
      <c r="K36" s="1546"/>
      <c r="L36" s="1546"/>
      <c r="M36" s="1546">
        <v>1</v>
      </c>
      <c r="N36" s="1546"/>
      <c r="O36" s="1546"/>
      <c r="P36" s="1546"/>
      <c r="Q36" s="1546"/>
      <c r="R36" s="1546"/>
      <c r="S36" s="1548">
        <f t="shared" si="3"/>
        <v>2</v>
      </c>
      <c r="T36" s="1549">
        <f t="shared" si="0"/>
        <v>154.4</v>
      </c>
    </row>
    <row r="37" spans="1:20" s="503" customFormat="1" ht="32.25" customHeight="1">
      <c r="A37" s="976"/>
      <c r="B37" s="1566" t="s">
        <v>1210</v>
      </c>
      <c r="C37" s="1543"/>
      <c r="D37" s="1567" t="s">
        <v>196</v>
      </c>
      <c r="E37" s="1568">
        <v>187.08</v>
      </c>
      <c r="F37" s="1544" t="s">
        <v>1188</v>
      </c>
      <c r="G37" s="1546">
        <v>2</v>
      </c>
      <c r="H37" s="1547"/>
      <c r="I37" s="1547"/>
      <c r="J37" s="1547">
        <v>1</v>
      </c>
      <c r="K37" s="1546"/>
      <c r="L37" s="1546"/>
      <c r="M37" s="1546">
        <v>2</v>
      </c>
      <c r="N37" s="1546"/>
      <c r="O37" s="1546"/>
      <c r="P37" s="1546"/>
      <c r="Q37" s="1546"/>
      <c r="R37" s="1546"/>
      <c r="S37" s="1548">
        <f t="shared" si="3"/>
        <v>5</v>
      </c>
      <c r="T37" s="1549">
        <f t="shared" si="0"/>
        <v>935.4000000000001</v>
      </c>
    </row>
    <row r="38" spans="1:20" s="503" customFormat="1" ht="32.25" customHeight="1">
      <c r="A38" s="976"/>
      <c r="B38" s="1566" t="s">
        <v>1211</v>
      </c>
      <c r="C38" s="1543"/>
      <c r="D38" s="1567" t="s">
        <v>196</v>
      </c>
      <c r="E38" s="1568">
        <v>243.24</v>
      </c>
      <c r="F38" s="1544" t="s">
        <v>1188</v>
      </c>
      <c r="G38" s="1546">
        <v>2</v>
      </c>
      <c r="H38" s="1547"/>
      <c r="I38" s="1547"/>
      <c r="J38" s="1547">
        <v>1</v>
      </c>
      <c r="K38" s="1546"/>
      <c r="L38" s="1546"/>
      <c r="M38" s="1546">
        <v>2</v>
      </c>
      <c r="N38" s="1546"/>
      <c r="O38" s="1546"/>
      <c r="P38" s="1546"/>
      <c r="Q38" s="1546"/>
      <c r="R38" s="1546"/>
      <c r="S38" s="1548">
        <f t="shared" si="3"/>
        <v>5</v>
      </c>
      <c r="T38" s="1549">
        <f t="shared" si="0"/>
        <v>1216.2</v>
      </c>
    </row>
    <row r="39" spans="1:20" s="503" customFormat="1" ht="32.25" customHeight="1">
      <c r="A39" s="1547"/>
      <c r="B39" s="1542" t="s">
        <v>441</v>
      </c>
      <c r="C39" s="1543"/>
      <c r="D39" s="1550" t="s">
        <v>193</v>
      </c>
      <c r="E39" s="1545">
        <v>83.41</v>
      </c>
      <c r="F39" s="1544" t="s">
        <v>1188</v>
      </c>
      <c r="G39" s="1546">
        <v>2</v>
      </c>
      <c r="H39" s="1547"/>
      <c r="I39" s="1547"/>
      <c r="J39" s="1547"/>
      <c r="K39" s="1546"/>
      <c r="L39" s="1546"/>
      <c r="M39" s="1546">
        <v>3</v>
      </c>
      <c r="N39" s="1546"/>
      <c r="O39" s="1546"/>
      <c r="P39" s="1546"/>
      <c r="Q39" s="1546"/>
      <c r="R39" s="1546"/>
      <c r="S39" s="1548">
        <f t="shared" si="3"/>
        <v>5</v>
      </c>
      <c r="T39" s="1549">
        <f t="shared" si="0"/>
        <v>417.04999999999995</v>
      </c>
    </row>
    <row r="40" spans="1:20" s="503" customFormat="1" ht="32.25" customHeight="1">
      <c r="A40" s="976"/>
      <c r="B40" s="1542" t="s">
        <v>1212</v>
      </c>
      <c r="C40" s="1543"/>
      <c r="D40" s="1550" t="s">
        <v>175</v>
      </c>
      <c r="E40" s="1545">
        <v>41.6</v>
      </c>
      <c r="F40" s="1544" t="s">
        <v>1188</v>
      </c>
      <c r="G40" s="1546">
        <v>1</v>
      </c>
      <c r="H40" s="1547"/>
      <c r="I40" s="1547"/>
      <c r="J40" s="1547"/>
      <c r="K40" s="1546"/>
      <c r="L40" s="1546"/>
      <c r="M40" s="1546">
        <v>2</v>
      </c>
      <c r="N40" s="1546"/>
      <c r="O40" s="1546"/>
      <c r="P40" s="1546"/>
      <c r="Q40" s="1546"/>
      <c r="R40" s="1546"/>
      <c r="S40" s="1548">
        <f t="shared" si="3"/>
        <v>3</v>
      </c>
      <c r="T40" s="1549">
        <f t="shared" si="0"/>
        <v>124.80000000000001</v>
      </c>
    </row>
    <row r="41" spans="1:20" s="503" customFormat="1" ht="32.25" customHeight="1">
      <c r="A41" s="976"/>
      <c r="B41" s="1542" t="s">
        <v>1213</v>
      </c>
      <c r="C41" s="1543"/>
      <c r="D41" s="1550" t="s">
        <v>175</v>
      </c>
      <c r="E41" s="1545">
        <v>13.38</v>
      </c>
      <c r="F41" s="1544" t="s">
        <v>1188</v>
      </c>
      <c r="G41" s="1546">
        <v>2</v>
      </c>
      <c r="H41" s="1547"/>
      <c r="I41" s="1547"/>
      <c r="J41" s="1547">
        <v>1</v>
      </c>
      <c r="K41" s="1546"/>
      <c r="L41" s="1546"/>
      <c r="M41" s="1546"/>
      <c r="N41" s="1546"/>
      <c r="O41" s="1546"/>
      <c r="P41" s="1546"/>
      <c r="Q41" s="1546"/>
      <c r="R41" s="1546"/>
      <c r="S41" s="1548">
        <f t="shared" si="3"/>
        <v>3</v>
      </c>
      <c r="T41" s="1549">
        <f t="shared" si="0"/>
        <v>40.14</v>
      </c>
    </row>
    <row r="42" spans="1:20" s="503" customFormat="1" ht="32.25" customHeight="1">
      <c r="A42" s="1547"/>
      <c r="B42" s="1542" t="s">
        <v>447</v>
      </c>
      <c r="C42" s="1543"/>
      <c r="D42" s="1550" t="s">
        <v>193</v>
      </c>
      <c r="E42" s="1545">
        <v>7.76</v>
      </c>
      <c r="F42" s="1544" t="s">
        <v>1188</v>
      </c>
      <c r="G42" s="1546">
        <v>2</v>
      </c>
      <c r="H42" s="1547"/>
      <c r="I42" s="1547"/>
      <c r="J42" s="1547"/>
      <c r="K42" s="1546"/>
      <c r="L42" s="1546"/>
      <c r="M42" s="1546">
        <v>3</v>
      </c>
      <c r="N42" s="1546"/>
      <c r="O42" s="1546"/>
      <c r="P42" s="1546"/>
      <c r="Q42" s="1546"/>
      <c r="R42" s="1546"/>
      <c r="S42" s="1548">
        <f t="shared" si="3"/>
        <v>5</v>
      </c>
      <c r="T42" s="1549">
        <f t="shared" si="0"/>
        <v>38.8</v>
      </c>
    </row>
    <row r="43" spans="1:20" s="503" customFormat="1" ht="32.25" customHeight="1">
      <c r="A43" s="976"/>
      <c r="B43" s="1542" t="s">
        <v>198</v>
      </c>
      <c r="C43" s="1543"/>
      <c r="D43" s="1550" t="s">
        <v>193</v>
      </c>
      <c r="E43" s="1545">
        <v>14.04</v>
      </c>
      <c r="F43" s="1544" t="s">
        <v>1188</v>
      </c>
      <c r="G43" s="1546">
        <v>2</v>
      </c>
      <c r="H43" s="1547"/>
      <c r="I43" s="1547"/>
      <c r="J43" s="1547"/>
      <c r="K43" s="1546"/>
      <c r="L43" s="1546"/>
      <c r="M43" s="1546">
        <v>3</v>
      </c>
      <c r="N43" s="1546"/>
      <c r="O43" s="1546"/>
      <c r="P43" s="1546"/>
      <c r="Q43" s="1546"/>
      <c r="R43" s="1546"/>
      <c r="S43" s="1548">
        <f t="shared" si="3"/>
        <v>5</v>
      </c>
      <c r="T43" s="1549">
        <f t="shared" si="0"/>
        <v>70.19999999999999</v>
      </c>
    </row>
    <row r="44" spans="1:20" s="503" customFormat="1" ht="30.75" customHeight="1">
      <c r="A44" s="976"/>
      <c r="B44" s="1542" t="s">
        <v>456</v>
      </c>
      <c r="C44" s="1543"/>
      <c r="D44" s="1550" t="s">
        <v>175</v>
      </c>
      <c r="E44" s="1545">
        <v>14.82</v>
      </c>
      <c r="F44" s="1544" t="s">
        <v>1188</v>
      </c>
      <c r="G44" s="1546">
        <v>1</v>
      </c>
      <c r="H44" s="1547"/>
      <c r="I44" s="1547"/>
      <c r="J44" s="1547"/>
      <c r="K44" s="1546"/>
      <c r="L44" s="1546"/>
      <c r="M44" s="1546">
        <v>1</v>
      </c>
      <c r="N44" s="1546"/>
      <c r="O44" s="1546"/>
      <c r="P44" s="1546"/>
      <c r="Q44" s="1546"/>
      <c r="R44" s="1546"/>
      <c r="S44" s="1548">
        <f t="shared" si="3"/>
        <v>2</v>
      </c>
      <c r="T44" s="1549">
        <f t="shared" si="0"/>
        <v>29.64</v>
      </c>
    </row>
    <row r="45" spans="1:20" s="518" customFormat="1" ht="15">
      <c r="A45" s="1533" t="s">
        <v>1214</v>
      </c>
      <c r="B45" s="1569"/>
      <c r="C45" s="1553"/>
      <c r="D45" s="1565"/>
      <c r="E45" s="1555"/>
      <c r="F45" s="1554"/>
      <c r="G45" s="1556"/>
      <c r="H45" s="1557"/>
      <c r="I45" s="1557"/>
      <c r="J45" s="1557"/>
      <c r="K45" s="1556"/>
      <c r="L45" s="1556"/>
      <c r="M45" s="1556"/>
      <c r="N45" s="1556"/>
      <c r="O45" s="1556"/>
      <c r="P45" s="1556"/>
      <c r="Q45" s="1556"/>
      <c r="R45" s="1556"/>
      <c r="S45" s="1558"/>
      <c r="T45" s="1559"/>
    </row>
    <row r="46" spans="1:20" s="503" customFormat="1" ht="30" customHeight="1">
      <c r="A46" s="976"/>
      <c r="B46" s="1542" t="s">
        <v>1215</v>
      </c>
      <c r="C46" s="1543" t="s">
        <v>1216</v>
      </c>
      <c r="D46" s="1570" t="s">
        <v>1217</v>
      </c>
      <c r="E46" s="1571">
        <v>1000</v>
      </c>
      <c r="F46" s="1544" t="s">
        <v>1188</v>
      </c>
      <c r="G46" s="1546">
        <v>1</v>
      </c>
      <c r="H46" s="1547"/>
      <c r="I46" s="1547"/>
      <c r="J46" s="1547"/>
      <c r="K46" s="1546"/>
      <c r="L46" s="1546"/>
      <c r="M46" s="1546">
        <v>1</v>
      </c>
      <c r="N46" s="1546"/>
      <c r="O46" s="1546"/>
      <c r="P46" s="1546"/>
      <c r="Q46" s="1546"/>
      <c r="R46" s="1546"/>
      <c r="S46" s="1548">
        <f aca="true" t="shared" si="4" ref="S46:S53">SUM(G46:R46)</f>
        <v>2</v>
      </c>
      <c r="T46" s="1549">
        <f aca="true" t="shared" si="5" ref="T46:T58">E46*S46</f>
        <v>2000</v>
      </c>
    </row>
    <row r="47" spans="1:20" s="503" customFormat="1" ht="30" customHeight="1">
      <c r="A47" s="976"/>
      <c r="B47" s="1542" t="s">
        <v>1218</v>
      </c>
      <c r="C47" s="1543" t="s">
        <v>1216</v>
      </c>
      <c r="D47" s="1570" t="s">
        <v>1217</v>
      </c>
      <c r="E47" s="1571">
        <v>1050</v>
      </c>
      <c r="F47" s="1544" t="s">
        <v>1188</v>
      </c>
      <c r="G47" s="1546">
        <v>1</v>
      </c>
      <c r="H47" s="1547"/>
      <c r="I47" s="1547"/>
      <c r="J47" s="1547"/>
      <c r="K47" s="1546"/>
      <c r="L47" s="1546"/>
      <c r="M47" s="1546">
        <v>1</v>
      </c>
      <c r="N47" s="1546"/>
      <c r="O47" s="1546"/>
      <c r="P47" s="1546"/>
      <c r="Q47" s="1546"/>
      <c r="R47" s="1546"/>
      <c r="S47" s="1548">
        <f t="shared" si="4"/>
        <v>2</v>
      </c>
      <c r="T47" s="1549">
        <f t="shared" si="5"/>
        <v>2100</v>
      </c>
    </row>
    <row r="48" spans="1:20" s="503" customFormat="1" ht="30" customHeight="1">
      <c r="A48" s="1547"/>
      <c r="B48" s="1542" t="s">
        <v>1219</v>
      </c>
      <c r="C48" s="1543" t="s">
        <v>1216</v>
      </c>
      <c r="D48" s="1570" t="s">
        <v>1217</v>
      </c>
      <c r="E48" s="1571">
        <v>1050</v>
      </c>
      <c r="F48" s="1544" t="s">
        <v>1188</v>
      </c>
      <c r="G48" s="1546">
        <v>1</v>
      </c>
      <c r="H48" s="1547"/>
      <c r="I48" s="1547"/>
      <c r="J48" s="1547"/>
      <c r="K48" s="1546"/>
      <c r="L48" s="1546"/>
      <c r="M48" s="1546">
        <v>1</v>
      </c>
      <c r="N48" s="1546"/>
      <c r="O48" s="1546"/>
      <c r="P48" s="1546"/>
      <c r="Q48" s="1546"/>
      <c r="R48" s="1546"/>
      <c r="S48" s="1548">
        <f t="shared" si="4"/>
        <v>2</v>
      </c>
      <c r="T48" s="1572">
        <f t="shared" si="5"/>
        <v>2100</v>
      </c>
    </row>
    <row r="49" spans="1:20" s="503" customFormat="1" ht="30" customHeight="1">
      <c r="A49" s="976"/>
      <c r="B49" s="1573" t="s">
        <v>1220</v>
      </c>
      <c r="C49" s="1543" t="s">
        <v>1216</v>
      </c>
      <c r="D49" s="1570" t="s">
        <v>1217</v>
      </c>
      <c r="E49" s="1574">
        <v>1050</v>
      </c>
      <c r="F49" s="1544" t="s">
        <v>1188</v>
      </c>
      <c r="G49" s="1546">
        <v>1</v>
      </c>
      <c r="H49" s="1547"/>
      <c r="I49" s="1547"/>
      <c r="J49" s="1547"/>
      <c r="K49" s="1546"/>
      <c r="L49" s="1546"/>
      <c r="M49" s="1546">
        <v>1</v>
      </c>
      <c r="N49" s="1546"/>
      <c r="O49" s="1546"/>
      <c r="P49" s="1546"/>
      <c r="Q49" s="1546"/>
      <c r="R49" s="1546"/>
      <c r="S49" s="1548">
        <f t="shared" si="4"/>
        <v>2</v>
      </c>
      <c r="T49" s="1562">
        <f t="shared" si="5"/>
        <v>2100</v>
      </c>
    </row>
    <row r="50" spans="1:20" s="503" customFormat="1" ht="30" customHeight="1">
      <c r="A50" s="976"/>
      <c r="B50" s="1573" t="s">
        <v>1221</v>
      </c>
      <c r="C50" s="1543" t="s">
        <v>1216</v>
      </c>
      <c r="D50" s="1570" t="s">
        <v>1217</v>
      </c>
      <c r="E50" s="1574">
        <v>1000</v>
      </c>
      <c r="F50" s="1544" t="s">
        <v>1188</v>
      </c>
      <c r="G50" s="1546">
        <v>1</v>
      </c>
      <c r="H50" s="1547"/>
      <c r="I50" s="1547"/>
      <c r="J50" s="1547"/>
      <c r="K50" s="1546"/>
      <c r="L50" s="1546"/>
      <c r="M50" s="1546">
        <v>1</v>
      </c>
      <c r="N50" s="1546"/>
      <c r="O50" s="1546"/>
      <c r="P50" s="1546"/>
      <c r="Q50" s="1546"/>
      <c r="R50" s="1546"/>
      <c r="S50" s="1548">
        <f t="shared" si="4"/>
        <v>2</v>
      </c>
      <c r="T50" s="1562">
        <f t="shared" si="5"/>
        <v>2000</v>
      </c>
    </row>
    <row r="51" spans="1:20" s="503" customFormat="1" ht="30" customHeight="1">
      <c r="A51" s="976"/>
      <c r="B51" s="1573" t="s">
        <v>1222</v>
      </c>
      <c r="C51" s="1543" t="s">
        <v>1216</v>
      </c>
      <c r="D51" s="1570" t="s">
        <v>1217</v>
      </c>
      <c r="E51" s="1574">
        <v>1050</v>
      </c>
      <c r="F51" s="1544" t="s">
        <v>1188</v>
      </c>
      <c r="G51" s="1546">
        <v>1</v>
      </c>
      <c r="H51" s="1547"/>
      <c r="I51" s="1547"/>
      <c r="J51" s="1547"/>
      <c r="K51" s="1546"/>
      <c r="L51" s="1546"/>
      <c r="M51" s="1546">
        <v>1</v>
      </c>
      <c r="N51" s="1546"/>
      <c r="O51" s="1546"/>
      <c r="P51" s="1546"/>
      <c r="Q51" s="1546"/>
      <c r="R51" s="1546"/>
      <c r="S51" s="1548">
        <f t="shared" si="4"/>
        <v>2</v>
      </c>
      <c r="T51" s="1562">
        <f t="shared" si="5"/>
        <v>2100</v>
      </c>
    </row>
    <row r="52" spans="1:20" s="503" customFormat="1" ht="30" customHeight="1">
      <c r="A52" s="976"/>
      <c r="B52" s="1573" t="s">
        <v>1223</v>
      </c>
      <c r="C52" s="1543" t="s">
        <v>1216</v>
      </c>
      <c r="D52" s="1570" t="s">
        <v>1217</v>
      </c>
      <c r="E52" s="1574">
        <v>1050</v>
      </c>
      <c r="F52" s="1544" t="s">
        <v>1188</v>
      </c>
      <c r="G52" s="1546">
        <v>1</v>
      </c>
      <c r="H52" s="1547"/>
      <c r="I52" s="1547"/>
      <c r="J52" s="1547"/>
      <c r="K52" s="1546"/>
      <c r="L52" s="1546"/>
      <c r="M52" s="1546">
        <v>1</v>
      </c>
      <c r="N52" s="1546"/>
      <c r="O52" s="1546"/>
      <c r="P52" s="1546"/>
      <c r="Q52" s="1546"/>
      <c r="R52" s="1546"/>
      <c r="S52" s="1548">
        <f t="shared" si="4"/>
        <v>2</v>
      </c>
      <c r="T52" s="1562">
        <f t="shared" si="5"/>
        <v>2100</v>
      </c>
    </row>
    <row r="53" spans="1:20" s="503" customFormat="1" ht="30" customHeight="1">
      <c r="A53" s="976"/>
      <c r="B53" s="1573" t="s">
        <v>1224</v>
      </c>
      <c r="C53" s="1543" t="s">
        <v>1216</v>
      </c>
      <c r="D53" s="1570" t="s">
        <v>1217</v>
      </c>
      <c r="E53" s="1574">
        <v>1050</v>
      </c>
      <c r="F53" s="1544" t="s">
        <v>1188</v>
      </c>
      <c r="G53" s="1546">
        <v>1</v>
      </c>
      <c r="H53" s="1547"/>
      <c r="I53" s="1547"/>
      <c r="J53" s="1547"/>
      <c r="K53" s="1546"/>
      <c r="L53" s="1546"/>
      <c r="M53" s="1546">
        <v>1</v>
      </c>
      <c r="N53" s="1546"/>
      <c r="O53" s="1546"/>
      <c r="P53" s="1546"/>
      <c r="Q53" s="1546"/>
      <c r="R53" s="1546"/>
      <c r="S53" s="1548">
        <f t="shared" si="4"/>
        <v>2</v>
      </c>
      <c r="T53" s="1562">
        <f t="shared" si="5"/>
        <v>2100</v>
      </c>
    </row>
    <row r="54" spans="1:20" s="503" customFormat="1" ht="15">
      <c r="A54" s="1533" t="s">
        <v>1225</v>
      </c>
      <c r="B54" s="1552"/>
      <c r="C54" s="1553"/>
      <c r="D54" s="1554"/>
      <c r="E54" s="1555"/>
      <c r="F54" s="1554"/>
      <c r="G54" s="1556"/>
      <c r="H54" s="1557"/>
      <c r="I54" s="1557"/>
      <c r="J54" s="1557"/>
      <c r="K54" s="1556"/>
      <c r="L54" s="1556"/>
      <c r="M54" s="1556"/>
      <c r="N54" s="1556"/>
      <c r="O54" s="1556"/>
      <c r="P54" s="1556"/>
      <c r="Q54" s="1556"/>
      <c r="R54" s="1556"/>
      <c r="S54" s="1558"/>
      <c r="T54" s="1559">
        <f t="shared" si="5"/>
        <v>0</v>
      </c>
    </row>
    <row r="55" spans="1:20" s="503" customFormat="1" ht="30.75" customHeight="1">
      <c r="A55" s="1547"/>
      <c r="B55" s="1542" t="s">
        <v>210</v>
      </c>
      <c r="C55" s="1543" t="s">
        <v>1226</v>
      </c>
      <c r="D55" s="1550" t="s">
        <v>175</v>
      </c>
      <c r="E55" s="1545">
        <v>34.61</v>
      </c>
      <c r="F55" s="1544" t="s">
        <v>1188</v>
      </c>
      <c r="G55" s="1546">
        <v>5</v>
      </c>
      <c r="H55" s="1547"/>
      <c r="I55" s="1547"/>
      <c r="J55" s="1547"/>
      <c r="K55" s="1546"/>
      <c r="L55" s="1546"/>
      <c r="M55" s="1546">
        <v>5</v>
      </c>
      <c r="N55" s="1546"/>
      <c r="O55" s="1546"/>
      <c r="P55" s="1546"/>
      <c r="Q55" s="1546"/>
      <c r="R55" s="1546"/>
      <c r="S55" s="1548">
        <f aca="true" t="shared" si="6" ref="S55:S58">SUM(G55:R55)</f>
        <v>10</v>
      </c>
      <c r="T55" s="1549">
        <f t="shared" si="5"/>
        <v>346.1</v>
      </c>
    </row>
    <row r="56" spans="1:20" s="503" customFormat="1" ht="30.75" customHeight="1">
      <c r="A56" s="976"/>
      <c r="B56" s="1542" t="s">
        <v>212</v>
      </c>
      <c r="C56" s="1543" t="s">
        <v>1226</v>
      </c>
      <c r="D56" s="1550" t="s">
        <v>175</v>
      </c>
      <c r="E56" s="1545">
        <v>34.61</v>
      </c>
      <c r="F56" s="1544" t="s">
        <v>1188</v>
      </c>
      <c r="G56" s="1546">
        <v>2</v>
      </c>
      <c r="H56" s="1547"/>
      <c r="I56" s="1547"/>
      <c r="J56" s="1547">
        <v>1</v>
      </c>
      <c r="K56" s="1546"/>
      <c r="L56" s="1546"/>
      <c r="M56" s="1546"/>
      <c r="N56" s="1546"/>
      <c r="O56" s="1546"/>
      <c r="P56" s="1546"/>
      <c r="Q56" s="1546"/>
      <c r="R56" s="1546"/>
      <c r="S56" s="1548">
        <f t="shared" si="6"/>
        <v>3</v>
      </c>
      <c r="T56" s="1549">
        <f t="shared" si="5"/>
        <v>103.83</v>
      </c>
    </row>
    <row r="57" spans="1:20" s="503" customFormat="1" ht="30.75" customHeight="1">
      <c r="A57" s="976"/>
      <c r="B57" s="1542" t="s">
        <v>468</v>
      </c>
      <c r="C57" s="1543" t="s">
        <v>1226</v>
      </c>
      <c r="D57" s="1550" t="s">
        <v>175</v>
      </c>
      <c r="E57" s="1545">
        <v>34.61</v>
      </c>
      <c r="F57" s="1544" t="s">
        <v>1188</v>
      </c>
      <c r="G57" s="1546">
        <v>1</v>
      </c>
      <c r="H57" s="1547"/>
      <c r="I57" s="1547"/>
      <c r="J57" s="1547">
        <v>1</v>
      </c>
      <c r="K57" s="1546"/>
      <c r="L57" s="1546"/>
      <c r="M57" s="1546"/>
      <c r="N57" s="1546"/>
      <c r="O57" s="1546"/>
      <c r="P57" s="1546"/>
      <c r="Q57" s="1546"/>
      <c r="R57" s="1546"/>
      <c r="S57" s="1548">
        <f t="shared" si="6"/>
        <v>2</v>
      </c>
      <c r="T57" s="1549">
        <f t="shared" si="5"/>
        <v>69.22</v>
      </c>
    </row>
    <row r="58" spans="1:20" s="503" customFormat="1" ht="15">
      <c r="A58" s="1547"/>
      <c r="B58" s="1575" t="s">
        <v>1227</v>
      </c>
      <c r="C58" s="1543" t="s">
        <v>1228</v>
      </c>
      <c r="D58" s="1561" t="s">
        <v>1229</v>
      </c>
      <c r="E58" s="1576">
        <v>15</v>
      </c>
      <c r="F58" s="1544" t="s">
        <v>1188</v>
      </c>
      <c r="G58" s="1546">
        <v>15</v>
      </c>
      <c r="H58" s="1547"/>
      <c r="I58" s="1547"/>
      <c r="J58" s="1547"/>
      <c r="K58" s="1546"/>
      <c r="L58" s="1546"/>
      <c r="M58" s="1546">
        <v>10</v>
      </c>
      <c r="N58" s="1546"/>
      <c r="O58" s="1546"/>
      <c r="P58" s="1546">
        <v>10</v>
      </c>
      <c r="Q58" s="1546"/>
      <c r="R58" s="1546"/>
      <c r="S58" s="1548">
        <f t="shared" si="6"/>
        <v>35</v>
      </c>
      <c r="T58" s="1549">
        <f t="shared" si="5"/>
        <v>525</v>
      </c>
    </row>
    <row r="59" spans="1:20" s="503" customFormat="1" ht="15">
      <c r="A59" s="1577" t="s">
        <v>1203</v>
      </c>
      <c r="B59" s="1552"/>
      <c r="C59" s="1553"/>
      <c r="D59" s="1554"/>
      <c r="E59" s="1555"/>
      <c r="F59" s="1554"/>
      <c r="G59" s="1556"/>
      <c r="H59" s="1557"/>
      <c r="I59" s="1557"/>
      <c r="J59" s="1557"/>
      <c r="K59" s="1556"/>
      <c r="L59" s="1556"/>
      <c r="M59" s="1556"/>
      <c r="N59" s="1556"/>
      <c r="O59" s="1556"/>
      <c r="P59" s="1556"/>
      <c r="Q59" s="1556"/>
      <c r="R59" s="1556"/>
      <c r="S59" s="1558"/>
      <c r="T59" s="1559">
        <f>E59*S59</f>
        <v>0</v>
      </c>
    </row>
    <row r="60" spans="1:20" s="503" customFormat="1" ht="20.25" customHeight="1">
      <c r="A60" s="976"/>
      <c r="B60" s="1578" t="s">
        <v>1230</v>
      </c>
      <c r="C60" s="1543"/>
      <c r="D60" s="1544" t="s">
        <v>1199</v>
      </c>
      <c r="E60" s="1576">
        <v>40</v>
      </c>
      <c r="F60" s="1544" t="s">
        <v>1188</v>
      </c>
      <c r="G60" s="1546">
        <v>50</v>
      </c>
      <c r="H60" s="1547"/>
      <c r="I60" s="1547"/>
      <c r="J60" s="1547">
        <v>50</v>
      </c>
      <c r="K60" s="1546"/>
      <c r="L60" s="1546"/>
      <c r="M60" s="1546">
        <v>50</v>
      </c>
      <c r="N60" s="1546"/>
      <c r="O60" s="1546"/>
      <c r="P60" s="1546">
        <v>50</v>
      </c>
      <c r="Q60" s="1546"/>
      <c r="R60" s="1546"/>
      <c r="S60" s="1548">
        <f>SUM(G60:R60)</f>
        <v>200</v>
      </c>
      <c r="T60" s="1549">
        <f>E60*S60</f>
        <v>8000</v>
      </c>
    </row>
    <row r="61" spans="1:20" s="503" customFormat="1" ht="20.25" customHeight="1">
      <c r="A61" s="1547"/>
      <c r="B61" s="1575" t="s">
        <v>1231</v>
      </c>
      <c r="C61" s="1543"/>
      <c r="D61" s="1561" t="s">
        <v>1199</v>
      </c>
      <c r="E61" s="1576">
        <v>95</v>
      </c>
      <c r="F61" s="1544" t="s">
        <v>1188</v>
      </c>
      <c r="G61" s="1546">
        <v>50</v>
      </c>
      <c r="H61" s="1547"/>
      <c r="I61" s="1547"/>
      <c r="J61" s="1547">
        <v>50</v>
      </c>
      <c r="K61" s="1546"/>
      <c r="L61" s="1546"/>
      <c r="M61" s="1546">
        <v>50</v>
      </c>
      <c r="N61" s="1546"/>
      <c r="O61" s="1546"/>
      <c r="P61" s="1546">
        <v>50</v>
      </c>
      <c r="Q61" s="1546"/>
      <c r="R61" s="1546"/>
      <c r="S61" s="1548">
        <f>SUM(G61:R61)</f>
        <v>200</v>
      </c>
      <c r="T61" s="1579">
        <f aca="true" t="shared" si="7" ref="T61:T72">E61*S61</f>
        <v>19000</v>
      </c>
    </row>
    <row r="62" spans="1:20" s="503" customFormat="1" ht="20.25" customHeight="1">
      <c r="A62" s="976"/>
      <c r="B62" s="1578" t="s">
        <v>1176</v>
      </c>
      <c r="C62" s="1543"/>
      <c r="D62" s="1544" t="s">
        <v>1199</v>
      </c>
      <c r="E62" s="1576">
        <v>15</v>
      </c>
      <c r="F62" s="1544" t="s">
        <v>1188</v>
      </c>
      <c r="G62" s="1546">
        <v>150</v>
      </c>
      <c r="H62" s="1547"/>
      <c r="I62" s="1547"/>
      <c r="J62" s="1547">
        <v>150</v>
      </c>
      <c r="K62" s="1546"/>
      <c r="L62" s="1546"/>
      <c r="M62" s="1546">
        <v>150</v>
      </c>
      <c r="N62" s="1546"/>
      <c r="O62" s="1546"/>
      <c r="P62" s="1546">
        <v>150</v>
      </c>
      <c r="Q62" s="1546"/>
      <c r="R62" s="1546"/>
      <c r="S62" s="1548">
        <f aca="true" t="shared" si="8" ref="S62:S75">SUM(G62:R62)</f>
        <v>600</v>
      </c>
      <c r="T62" s="1549">
        <f t="shared" si="7"/>
        <v>9000</v>
      </c>
    </row>
    <row r="63" spans="1:20" s="503" customFormat="1" ht="15">
      <c r="A63" s="1533" t="s">
        <v>1232</v>
      </c>
      <c r="B63" s="1552"/>
      <c r="C63" s="1553"/>
      <c r="D63" s="1554"/>
      <c r="E63" s="1555"/>
      <c r="F63" s="1554"/>
      <c r="G63" s="1556"/>
      <c r="H63" s="1557"/>
      <c r="I63" s="1557"/>
      <c r="J63" s="1557"/>
      <c r="K63" s="1556"/>
      <c r="L63" s="1556"/>
      <c r="M63" s="1556"/>
      <c r="N63" s="1556"/>
      <c r="O63" s="1556"/>
      <c r="P63" s="1556"/>
      <c r="Q63" s="1556"/>
      <c r="R63" s="1556"/>
      <c r="S63" s="1558"/>
      <c r="T63" s="1559"/>
    </row>
    <row r="64" spans="1:20" s="503" customFormat="1" ht="30" customHeight="1">
      <c r="A64" s="1547"/>
      <c r="B64" s="1542" t="s">
        <v>1233</v>
      </c>
      <c r="C64" s="1543" t="s">
        <v>1234</v>
      </c>
      <c r="D64" s="1561" t="s">
        <v>1235</v>
      </c>
      <c r="E64" s="1545">
        <v>35</v>
      </c>
      <c r="F64" s="1544" t="s">
        <v>1188</v>
      </c>
      <c r="G64" s="1546">
        <v>50</v>
      </c>
      <c r="H64" s="1547"/>
      <c r="I64" s="1547"/>
      <c r="J64" s="1547">
        <v>25</v>
      </c>
      <c r="K64" s="1546"/>
      <c r="L64" s="1546"/>
      <c r="M64" s="1546">
        <v>30</v>
      </c>
      <c r="N64" s="1546"/>
      <c r="O64" s="1546"/>
      <c r="P64" s="1546">
        <v>30</v>
      </c>
      <c r="Q64" s="1546"/>
      <c r="R64" s="1546"/>
      <c r="S64" s="1548">
        <f t="shared" si="8"/>
        <v>135</v>
      </c>
      <c r="T64" s="1549">
        <f t="shared" si="7"/>
        <v>4725</v>
      </c>
    </row>
    <row r="65" spans="1:20" s="503" customFormat="1" ht="15">
      <c r="A65" s="1580" t="s">
        <v>1236</v>
      </c>
      <c r="B65" s="1580"/>
      <c r="C65" s="1580"/>
      <c r="D65" s="1554"/>
      <c r="E65" s="1555"/>
      <c r="F65" s="1554"/>
      <c r="G65" s="1556"/>
      <c r="H65" s="1557"/>
      <c r="I65" s="1557"/>
      <c r="J65" s="1557"/>
      <c r="K65" s="1556"/>
      <c r="L65" s="1556"/>
      <c r="M65" s="1556"/>
      <c r="N65" s="1556"/>
      <c r="O65" s="1556"/>
      <c r="P65" s="1556"/>
      <c r="Q65" s="1556"/>
      <c r="R65" s="1556"/>
      <c r="S65" s="1558">
        <f t="shared" si="8"/>
        <v>0</v>
      </c>
      <c r="T65" s="1559">
        <f t="shared" si="7"/>
        <v>0</v>
      </c>
    </row>
    <row r="66" spans="1:20" s="503" customFormat="1" ht="19.5" customHeight="1">
      <c r="A66" s="976"/>
      <c r="B66" s="1578" t="s">
        <v>1237</v>
      </c>
      <c r="C66" s="1543"/>
      <c r="D66" s="1544" t="s">
        <v>1199</v>
      </c>
      <c r="E66" s="1576">
        <v>80</v>
      </c>
      <c r="F66" s="1544" t="s">
        <v>1188</v>
      </c>
      <c r="G66" s="1546"/>
      <c r="H66" s="1547"/>
      <c r="I66" s="1547"/>
      <c r="J66" s="1547">
        <v>12</v>
      </c>
      <c r="K66" s="1546"/>
      <c r="L66" s="1546"/>
      <c r="M66" s="1546"/>
      <c r="N66" s="1546"/>
      <c r="O66" s="1546"/>
      <c r="P66" s="1546"/>
      <c r="Q66" s="1546"/>
      <c r="R66" s="1546"/>
      <c r="S66" s="1548">
        <f t="shared" si="8"/>
        <v>12</v>
      </c>
      <c r="T66" s="1549">
        <f t="shared" si="7"/>
        <v>960</v>
      </c>
    </row>
    <row r="67" spans="1:20" s="503" customFormat="1" ht="19.5" customHeight="1">
      <c r="A67" s="1547"/>
      <c r="B67" s="1575" t="s">
        <v>1118</v>
      </c>
      <c r="C67" s="1543"/>
      <c r="D67" s="1561" t="s">
        <v>1199</v>
      </c>
      <c r="E67" s="1576">
        <v>505</v>
      </c>
      <c r="F67" s="1544" t="s">
        <v>1188</v>
      </c>
      <c r="G67" s="1546">
        <v>1</v>
      </c>
      <c r="H67" s="1547"/>
      <c r="I67" s="1547"/>
      <c r="J67" s="1547"/>
      <c r="K67" s="1546"/>
      <c r="L67" s="1546"/>
      <c r="M67" s="1546">
        <v>1</v>
      </c>
      <c r="N67" s="1546"/>
      <c r="O67" s="1546"/>
      <c r="P67" s="1546"/>
      <c r="Q67" s="1546"/>
      <c r="R67" s="1546"/>
      <c r="S67" s="1548">
        <f t="shared" si="8"/>
        <v>2</v>
      </c>
      <c r="T67" s="1549">
        <f t="shared" si="7"/>
        <v>1010</v>
      </c>
    </row>
    <row r="68" spans="1:20" s="503" customFormat="1" ht="19.5" customHeight="1">
      <c r="A68" s="976"/>
      <c r="B68" s="1578" t="s">
        <v>1005</v>
      </c>
      <c r="C68" s="1543"/>
      <c r="D68" s="1544" t="s">
        <v>1199</v>
      </c>
      <c r="E68" s="1576">
        <v>305</v>
      </c>
      <c r="F68" s="1544" t="s">
        <v>1188</v>
      </c>
      <c r="G68" s="1546">
        <v>1</v>
      </c>
      <c r="H68" s="1547"/>
      <c r="I68" s="1547"/>
      <c r="J68" s="1547">
        <v>1</v>
      </c>
      <c r="K68" s="1546"/>
      <c r="L68" s="1546"/>
      <c r="M68" s="1546">
        <v>1</v>
      </c>
      <c r="N68" s="1546"/>
      <c r="O68" s="1546"/>
      <c r="P68" s="1546"/>
      <c r="Q68" s="1546"/>
      <c r="R68" s="1546"/>
      <c r="S68" s="1548">
        <f t="shared" si="8"/>
        <v>3</v>
      </c>
      <c r="T68" s="1549">
        <f t="shared" si="7"/>
        <v>915</v>
      </c>
    </row>
    <row r="69" spans="1:20" s="503" customFormat="1" ht="19.5" customHeight="1">
      <c r="A69" s="976"/>
      <c r="B69" s="1578" t="s">
        <v>1238</v>
      </c>
      <c r="C69" s="1543"/>
      <c r="D69" s="1544" t="s">
        <v>1199</v>
      </c>
      <c r="E69" s="1576">
        <v>255</v>
      </c>
      <c r="F69" s="1544" t="s">
        <v>1188</v>
      </c>
      <c r="G69" s="1546">
        <v>1</v>
      </c>
      <c r="H69" s="1547"/>
      <c r="I69" s="1547"/>
      <c r="J69" s="1547">
        <v>1</v>
      </c>
      <c r="K69" s="1546"/>
      <c r="L69" s="1546"/>
      <c r="M69" s="1546"/>
      <c r="N69" s="1546"/>
      <c r="O69" s="1546"/>
      <c r="P69" s="1546"/>
      <c r="Q69" s="1546"/>
      <c r="R69" s="1546"/>
      <c r="S69" s="1548">
        <f t="shared" si="8"/>
        <v>2</v>
      </c>
      <c r="T69" s="1549">
        <f t="shared" si="7"/>
        <v>510</v>
      </c>
    </row>
    <row r="70" spans="1:20" s="503" customFormat="1" ht="19.5" customHeight="1">
      <c r="A70" s="1547"/>
      <c r="B70" s="1575" t="s">
        <v>1239</v>
      </c>
      <c r="C70" s="1543"/>
      <c r="D70" s="1544" t="s">
        <v>1199</v>
      </c>
      <c r="E70" s="1576">
        <v>85</v>
      </c>
      <c r="F70" s="1544" t="s">
        <v>1188</v>
      </c>
      <c r="G70" s="1546">
        <v>1</v>
      </c>
      <c r="H70" s="1547"/>
      <c r="I70" s="1547"/>
      <c r="J70" s="1547">
        <v>1</v>
      </c>
      <c r="K70" s="1546"/>
      <c r="L70" s="1546"/>
      <c r="M70" s="1546"/>
      <c r="N70" s="1546"/>
      <c r="O70" s="1546"/>
      <c r="P70" s="1546"/>
      <c r="Q70" s="1546"/>
      <c r="R70" s="1546"/>
      <c r="S70" s="1548">
        <f t="shared" si="8"/>
        <v>2</v>
      </c>
      <c r="T70" s="1549">
        <f t="shared" si="7"/>
        <v>170</v>
      </c>
    </row>
    <row r="71" spans="1:20" s="503" customFormat="1" ht="19.5" customHeight="1">
      <c r="A71" s="976"/>
      <c r="B71" s="1578" t="s">
        <v>1240</v>
      </c>
      <c r="C71" s="1543"/>
      <c r="D71" s="1544" t="s">
        <v>1199</v>
      </c>
      <c r="E71" s="1576">
        <v>15</v>
      </c>
      <c r="F71" s="1544" t="s">
        <v>1188</v>
      </c>
      <c r="G71" s="1546"/>
      <c r="H71" s="1547"/>
      <c r="I71" s="1547"/>
      <c r="J71" s="1547"/>
      <c r="K71" s="1546"/>
      <c r="L71" s="1546"/>
      <c r="M71" s="1546">
        <v>12</v>
      </c>
      <c r="N71" s="1546"/>
      <c r="O71" s="1546"/>
      <c r="P71" s="1546"/>
      <c r="Q71" s="1546"/>
      <c r="R71" s="1546"/>
      <c r="S71" s="1548">
        <f t="shared" si="8"/>
        <v>12</v>
      </c>
      <c r="T71" s="1549">
        <f t="shared" si="7"/>
        <v>180</v>
      </c>
    </row>
    <row r="72" spans="1:20" s="503" customFormat="1" ht="19.5" customHeight="1">
      <c r="A72" s="976"/>
      <c r="B72" s="1578" t="s">
        <v>352</v>
      </c>
      <c r="C72" s="1543"/>
      <c r="D72" s="1544" t="s">
        <v>1241</v>
      </c>
      <c r="E72" s="1576">
        <v>103</v>
      </c>
      <c r="F72" s="1544" t="s">
        <v>1188</v>
      </c>
      <c r="G72" s="1546">
        <v>1</v>
      </c>
      <c r="H72" s="1547"/>
      <c r="I72" s="1547"/>
      <c r="J72" s="1547"/>
      <c r="K72" s="1546"/>
      <c r="L72" s="1546"/>
      <c r="M72" s="1546">
        <v>1</v>
      </c>
      <c r="N72" s="1546"/>
      <c r="O72" s="1546"/>
      <c r="P72" s="1546"/>
      <c r="Q72" s="1546"/>
      <c r="R72" s="1546"/>
      <c r="S72" s="1548">
        <f t="shared" si="8"/>
        <v>2</v>
      </c>
      <c r="T72" s="1549">
        <f t="shared" si="7"/>
        <v>206</v>
      </c>
    </row>
    <row r="73" spans="1:20" s="503" customFormat="1" ht="19.5" customHeight="1">
      <c r="A73" s="1547"/>
      <c r="B73" s="1575" t="s">
        <v>1242</v>
      </c>
      <c r="C73" s="1543"/>
      <c r="D73" s="1544" t="s">
        <v>1199</v>
      </c>
      <c r="E73" s="1576">
        <v>40</v>
      </c>
      <c r="F73" s="1544" t="s">
        <v>1188</v>
      </c>
      <c r="G73" s="1546"/>
      <c r="H73" s="1547"/>
      <c r="I73" s="1547"/>
      <c r="J73" s="1547"/>
      <c r="K73" s="1546"/>
      <c r="L73" s="1546"/>
      <c r="M73" s="1546">
        <v>12</v>
      </c>
      <c r="N73" s="1546"/>
      <c r="O73" s="1546"/>
      <c r="P73" s="1546"/>
      <c r="Q73" s="1546"/>
      <c r="R73" s="1546"/>
      <c r="S73" s="1548">
        <f t="shared" si="8"/>
        <v>12</v>
      </c>
      <c r="T73" s="1549">
        <f>E73*S73</f>
        <v>480</v>
      </c>
    </row>
    <row r="74" spans="1:20" s="503" customFormat="1" ht="19.5" customHeight="1">
      <c r="A74" s="976"/>
      <c r="B74" s="1578" t="s">
        <v>1243</v>
      </c>
      <c r="C74" s="1543"/>
      <c r="D74" s="1544" t="s">
        <v>1199</v>
      </c>
      <c r="E74" s="1576">
        <v>14</v>
      </c>
      <c r="F74" s="1544" t="s">
        <v>1188</v>
      </c>
      <c r="G74" s="1546"/>
      <c r="H74" s="1547"/>
      <c r="I74" s="1547"/>
      <c r="J74" s="1547"/>
      <c r="K74" s="1546"/>
      <c r="L74" s="1546"/>
      <c r="M74" s="1546">
        <v>12</v>
      </c>
      <c r="N74" s="1546"/>
      <c r="O74" s="1546"/>
      <c r="P74" s="1546"/>
      <c r="Q74" s="1546"/>
      <c r="R74" s="1546"/>
      <c r="S74" s="1548">
        <f t="shared" si="8"/>
        <v>12</v>
      </c>
      <c r="T74" s="1549">
        <f>E74*S74</f>
        <v>168</v>
      </c>
    </row>
    <row r="75" spans="1:20" s="503" customFormat="1" ht="19.5" customHeight="1">
      <c r="A75" s="976"/>
      <c r="B75" s="1578" t="s">
        <v>1244</v>
      </c>
      <c r="C75" s="1543"/>
      <c r="D75" s="1544" t="s">
        <v>1245</v>
      </c>
      <c r="E75" s="1576">
        <v>655</v>
      </c>
      <c r="F75" s="1544" t="s">
        <v>1188</v>
      </c>
      <c r="G75" s="1546">
        <v>5</v>
      </c>
      <c r="H75" s="1547"/>
      <c r="I75" s="1547"/>
      <c r="J75" s="1547">
        <v>5</v>
      </c>
      <c r="K75" s="1546"/>
      <c r="L75" s="1546"/>
      <c r="M75" s="1546">
        <v>5</v>
      </c>
      <c r="N75" s="1546"/>
      <c r="O75" s="1546"/>
      <c r="P75" s="1546">
        <v>5</v>
      </c>
      <c r="Q75" s="1546"/>
      <c r="R75" s="1546"/>
      <c r="S75" s="1548">
        <f t="shared" si="8"/>
        <v>20</v>
      </c>
      <c r="T75" s="1579">
        <f aca="true" t="shared" si="9" ref="T75">E75*S75</f>
        <v>13100</v>
      </c>
    </row>
    <row r="76" spans="1:20" s="576" customFormat="1" ht="26.25" customHeight="1">
      <c r="A76" s="1581" t="s">
        <v>1246</v>
      </c>
      <c r="B76" s="1582"/>
      <c r="C76" s="1582"/>
      <c r="D76" s="1582"/>
      <c r="E76" s="1582"/>
      <c r="F76" s="1582"/>
      <c r="G76" s="1582"/>
      <c r="H76" s="1582"/>
      <c r="I76" s="1582"/>
      <c r="J76" s="1582"/>
      <c r="K76" s="1582"/>
      <c r="L76" s="1582"/>
      <c r="M76" s="1582"/>
      <c r="N76" s="1582"/>
      <c r="O76" s="1582"/>
      <c r="P76" s="1582"/>
      <c r="Q76" s="1582"/>
      <c r="R76" s="1583">
        <f>SUM(T10:T75)</f>
        <v>99984.73000000001</v>
      </c>
      <c r="S76" s="1583"/>
      <c r="T76" s="1584"/>
    </row>
    <row r="77" spans="1:20" ht="15">
      <c r="A77" s="582" t="s">
        <v>481</v>
      </c>
      <c r="N77" s="1585"/>
      <c r="O77" s="1586"/>
      <c r="T77" s="1587"/>
    </row>
    <row r="78" ht="11.25" customHeight="1">
      <c r="T78" s="1587"/>
    </row>
    <row r="79" spans="1:20" ht="19.5" customHeight="1">
      <c r="A79" s="585" t="s">
        <v>245</v>
      </c>
      <c r="C79" s="586"/>
      <c r="D79" s="1114"/>
      <c r="E79" s="578"/>
      <c r="F79" s="490"/>
      <c r="H79" s="490"/>
      <c r="I79" s="490"/>
      <c r="J79" s="490"/>
      <c r="R79" s="581"/>
      <c r="S79" s="587"/>
      <c r="T79" s="1217"/>
    </row>
    <row r="80" spans="1:20" ht="17.25" customHeight="1">
      <c r="A80" s="585"/>
      <c r="C80" s="586"/>
      <c r="D80" s="1114"/>
      <c r="E80" s="578"/>
      <c r="F80" s="490"/>
      <c r="H80" s="490"/>
      <c r="I80" s="490"/>
      <c r="J80" s="490"/>
      <c r="R80" s="581"/>
      <c r="S80" s="587"/>
      <c r="T80" s="1217"/>
    </row>
    <row r="81" spans="1:20" ht="18">
      <c r="A81" s="585"/>
      <c r="B81" s="1588" t="s">
        <v>1247</v>
      </c>
      <c r="C81" s="1588"/>
      <c r="D81" s="1114"/>
      <c r="E81" s="578"/>
      <c r="F81" s="490"/>
      <c r="H81" s="490"/>
      <c r="I81" s="490"/>
      <c r="J81" s="490"/>
      <c r="M81" s="1589" t="s">
        <v>1248</v>
      </c>
      <c r="N81" s="1589"/>
      <c r="O81" s="1589"/>
      <c r="P81" s="1589"/>
      <c r="Q81" s="1589"/>
      <c r="R81" s="1589"/>
      <c r="S81" s="1589"/>
      <c r="T81" s="1589"/>
    </row>
    <row r="82" spans="2:20" ht="13.9" customHeight="1">
      <c r="B82" s="1590" t="s">
        <v>1249</v>
      </c>
      <c r="C82" s="1590"/>
      <c r="M82" s="1225" t="s">
        <v>1250</v>
      </c>
      <c r="N82" s="1225"/>
      <c r="O82" s="1225"/>
      <c r="P82" s="1225"/>
      <c r="Q82" s="1225"/>
      <c r="R82" s="1225"/>
      <c r="S82" s="1225"/>
      <c r="T82" s="1225"/>
    </row>
    <row r="83" ht="15">
      <c r="T83" s="1587"/>
    </row>
    <row r="84" ht="15">
      <c r="T84" s="1587"/>
    </row>
    <row r="85" ht="15">
      <c r="T85" s="1587"/>
    </row>
    <row r="86" ht="15">
      <c r="T86" s="1587"/>
    </row>
    <row r="87" ht="15">
      <c r="T87" s="1587"/>
    </row>
    <row r="88" ht="15">
      <c r="T88" s="1587"/>
    </row>
    <row r="89" ht="15">
      <c r="T89" s="1587"/>
    </row>
    <row r="90" ht="15">
      <c r="T90" s="1587"/>
    </row>
    <row r="91" ht="15">
      <c r="T91" s="1587"/>
    </row>
    <row r="92" ht="15">
      <c r="T92" s="1587"/>
    </row>
    <row r="93" ht="15">
      <c r="T93" s="1587"/>
    </row>
    <row r="94" ht="15">
      <c r="T94" s="1587"/>
    </row>
    <row r="95" ht="15">
      <c r="T95" s="1587"/>
    </row>
    <row r="96" ht="15">
      <c r="T96" s="1587"/>
    </row>
    <row r="97" ht="15">
      <c r="T97" s="1587"/>
    </row>
    <row r="98" ht="15">
      <c r="T98" s="1587"/>
    </row>
    <row r="99" ht="15">
      <c r="T99" s="1587"/>
    </row>
    <row r="100" ht="15">
      <c r="T100" s="1587"/>
    </row>
    <row r="101" ht="15">
      <c r="T101" s="1587"/>
    </row>
    <row r="102" ht="15">
      <c r="T102" s="1587"/>
    </row>
    <row r="103" ht="15">
      <c r="T103" s="1587"/>
    </row>
    <row r="104" ht="15">
      <c r="T104" s="1587"/>
    </row>
    <row r="105" ht="15">
      <c r="T105" s="1587"/>
    </row>
    <row r="106" ht="15">
      <c r="T106" s="1587"/>
    </row>
    <row r="107" ht="15">
      <c r="T107" s="1587"/>
    </row>
    <row r="108" ht="15">
      <c r="T108" s="1587"/>
    </row>
    <row r="109" ht="15">
      <c r="T109" s="1587"/>
    </row>
  </sheetData>
  <sheetProtection selectLockedCells="1" selectUnlockedCells="1"/>
  <mergeCells count="18">
    <mergeCell ref="B82:C82"/>
    <mergeCell ref="M82:T82"/>
    <mergeCell ref="T7:T8"/>
    <mergeCell ref="A65:C65"/>
    <mergeCell ref="A76:Q76"/>
    <mergeCell ref="R76:T76"/>
    <mergeCell ref="B81:C81"/>
    <mergeCell ref="M81:T81"/>
    <mergeCell ref="A2:T2"/>
    <mergeCell ref="B5:E5"/>
    <mergeCell ref="F5:G5"/>
    <mergeCell ref="A7:A8"/>
    <mergeCell ref="B7:B8"/>
    <mergeCell ref="C7:C8"/>
    <mergeCell ref="D7:D8"/>
    <mergeCell ref="E7:E8"/>
    <mergeCell ref="F7:F8"/>
    <mergeCell ref="G7:S7"/>
  </mergeCells>
  <printOptions horizontalCentered="1"/>
  <pageMargins left="0.25" right="0.75" top="0.5" bottom="0.25" header="0.3" footer="0.3"/>
  <pageSetup fitToWidth="0" horizontalDpi="600" verticalDpi="600" orientation="landscape" paperSize="5" scale="95" r:id="rId1"/>
  <headerFooter>
    <oddFooter>&amp;RPage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5"/>
  <sheetViews>
    <sheetView workbookViewId="0" topLeftCell="A1">
      <selection activeCell="G5" sqref="G5:S5"/>
    </sheetView>
  </sheetViews>
  <sheetFormatPr defaultColWidth="8.28125" defaultRowHeight="15"/>
  <cols>
    <col min="1" max="1" width="9.28125" style="447" customWidth="1"/>
    <col min="2" max="2" width="22.140625" style="447" customWidth="1"/>
    <col min="3" max="3" width="8.8515625" style="458" customWidth="1"/>
    <col min="4" max="4" width="12.140625" style="490" customWidth="1"/>
    <col min="5" max="5" width="11.8515625" style="583" customWidth="1"/>
    <col min="6" max="6" width="9.140625" style="578" customWidth="1"/>
    <col min="7" max="7" width="7.00390625" style="490" customWidth="1"/>
    <col min="8" max="9" width="4.7109375" style="490" customWidth="1"/>
    <col min="10" max="10" width="7.00390625" style="490" customWidth="1"/>
    <col min="11" max="12" width="4.7109375" style="490" customWidth="1"/>
    <col min="13" max="13" width="7.00390625" style="490" customWidth="1"/>
    <col min="14" max="18" width="4.7109375" style="490" customWidth="1"/>
    <col min="19" max="19" width="8.00390625" style="581" customWidth="1"/>
    <col min="20" max="20" width="19.7109375" style="583" customWidth="1"/>
    <col min="21" max="16384" width="8.28125" style="447" customWidth="1"/>
  </cols>
  <sheetData>
    <row r="1" spans="1:20" ht="34.9" customHeight="1">
      <c r="A1" s="1516" t="s">
        <v>130</v>
      </c>
      <c r="B1" s="1517"/>
      <c r="C1" s="1517"/>
      <c r="D1" s="1517"/>
      <c r="E1" s="1517"/>
      <c r="F1" s="1517"/>
      <c r="G1" s="1517"/>
      <c r="H1" s="1517"/>
      <c r="I1" s="1517"/>
      <c r="J1" s="1517"/>
      <c r="K1" s="1517"/>
      <c r="L1" s="1517"/>
      <c r="M1" s="1517"/>
      <c r="N1" s="1517"/>
      <c r="O1" s="1517"/>
      <c r="P1" s="1517"/>
      <c r="Q1" s="1517"/>
      <c r="R1" s="1517"/>
      <c r="S1" s="1517"/>
      <c r="T1" s="1518"/>
    </row>
    <row r="2" spans="1:20" ht="15">
      <c r="A2" s="448"/>
      <c r="B2" s="449"/>
      <c r="C2" s="450"/>
      <c r="D2" s="451"/>
      <c r="E2" s="452"/>
      <c r="F2" s="453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4"/>
      <c r="T2" s="455"/>
    </row>
    <row r="3" spans="1:20" ht="44.25" customHeight="1">
      <c r="A3" s="1520" t="s">
        <v>409</v>
      </c>
      <c r="B3" s="1521" t="s">
        <v>1182</v>
      </c>
      <c r="C3" s="1522"/>
      <c r="D3" s="1229"/>
      <c r="E3" s="1523"/>
      <c r="F3" s="1524"/>
      <c r="G3" s="1229"/>
      <c r="H3" s="1229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4"/>
      <c r="T3" s="455"/>
    </row>
    <row r="4" spans="1:20" ht="39.75" customHeight="1">
      <c r="A4" s="1525" t="s">
        <v>1183</v>
      </c>
      <c r="B4" s="1591" t="s">
        <v>1251</v>
      </c>
      <c r="C4" s="1591"/>
      <c r="D4" s="1591"/>
      <c r="E4" s="1591"/>
      <c r="F4" s="1225" t="s">
        <v>134</v>
      </c>
      <c r="G4" s="1225"/>
      <c r="H4" s="1229"/>
      <c r="I4" s="1229"/>
      <c r="J4" s="1229"/>
      <c r="K4" s="451"/>
      <c r="L4" s="451"/>
      <c r="M4" s="451"/>
      <c r="N4" s="451"/>
      <c r="O4" s="451"/>
      <c r="P4" s="451"/>
      <c r="Q4" s="451"/>
      <c r="R4" s="451"/>
      <c r="S4" s="454"/>
      <c r="T4" s="455"/>
    </row>
    <row r="5" spans="1:20" ht="22.9" customHeight="1">
      <c r="A5" s="448" t="s">
        <v>135</v>
      </c>
      <c r="B5" s="449"/>
      <c r="C5" s="450"/>
      <c r="D5" s="451"/>
      <c r="E5" s="452"/>
      <c r="F5" s="453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4"/>
      <c r="T5" s="455"/>
    </row>
    <row r="6" spans="1:20" ht="22.15" customHeight="1">
      <c r="A6" s="1527" t="s">
        <v>136</v>
      </c>
      <c r="B6" s="1527" t="s">
        <v>137</v>
      </c>
      <c r="C6" s="1592" t="s">
        <v>257</v>
      </c>
      <c r="D6" s="1527" t="s">
        <v>139</v>
      </c>
      <c r="E6" s="1529" t="s">
        <v>140</v>
      </c>
      <c r="F6" s="1527" t="s">
        <v>141</v>
      </c>
      <c r="G6" s="1527" t="s">
        <v>142</v>
      </c>
      <c r="H6" s="1527"/>
      <c r="I6" s="1527"/>
      <c r="J6" s="1527"/>
      <c r="K6" s="1527"/>
      <c r="L6" s="1527"/>
      <c r="M6" s="1527"/>
      <c r="N6" s="1527"/>
      <c r="O6" s="1527"/>
      <c r="P6" s="1527"/>
      <c r="Q6" s="1527"/>
      <c r="R6" s="1527"/>
      <c r="S6" s="1527"/>
      <c r="T6" s="1530" t="s">
        <v>143</v>
      </c>
    </row>
    <row r="7" spans="1:20" s="490" customFormat="1" ht="66.75" customHeight="1">
      <c r="A7" s="1527"/>
      <c r="B7" s="1527"/>
      <c r="C7" s="1592"/>
      <c r="D7" s="1527"/>
      <c r="E7" s="1529"/>
      <c r="F7" s="1527"/>
      <c r="G7" s="1531" t="s">
        <v>144</v>
      </c>
      <c r="H7" s="1531" t="s">
        <v>145</v>
      </c>
      <c r="I7" s="1531" t="s">
        <v>146</v>
      </c>
      <c r="J7" s="1531" t="s">
        <v>147</v>
      </c>
      <c r="K7" s="1531" t="s">
        <v>148</v>
      </c>
      <c r="L7" s="1531" t="s">
        <v>149</v>
      </c>
      <c r="M7" s="1531" t="s">
        <v>150</v>
      </c>
      <c r="N7" s="1531" t="s">
        <v>151</v>
      </c>
      <c r="O7" s="1531" t="s">
        <v>152</v>
      </c>
      <c r="P7" s="1532" t="s">
        <v>153</v>
      </c>
      <c r="Q7" s="1532" t="s">
        <v>154</v>
      </c>
      <c r="R7" s="1532" t="s">
        <v>155</v>
      </c>
      <c r="S7" s="1532" t="s">
        <v>156</v>
      </c>
      <c r="T7" s="1530"/>
    </row>
    <row r="8" spans="1:20" s="503" customFormat="1" ht="31.15" customHeight="1">
      <c r="A8" s="1593" t="s">
        <v>1236</v>
      </c>
      <c r="B8" s="1593"/>
      <c r="C8" s="1593"/>
      <c r="D8" s="1554"/>
      <c r="E8" s="1555"/>
      <c r="F8" s="1554"/>
      <c r="G8" s="1556"/>
      <c r="H8" s="1556"/>
      <c r="I8" s="1556"/>
      <c r="J8" s="1556"/>
      <c r="K8" s="1556"/>
      <c r="L8" s="1556"/>
      <c r="M8" s="1556"/>
      <c r="N8" s="1556"/>
      <c r="O8" s="1556"/>
      <c r="P8" s="1556"/>
      <c r="Q8" s="1556"/>
      <c r="R8" s="1556"/>
      <c r="S8" s="1558"/>
      <c r="T8" s="1594"/>
    </row>
    <row r="9" spans="1:20" s="503" customFormat="1" ht="42.6" customHeight="1">
      <c r="A9" s="976"/>
      <c r="B9" s="1595" t="s">
        <v>1252</v>
      </c>
      <c r="C9" s="1543"/>
      <c r="D9" s="1544" t="s">
        <v>1253</v>
      </c>
      <c r="E9" s="1576">
        <v>700</v>
      </c>
      <c r="F9" s="1544" t="s">
        <v>1188</v>
      </c>
      <c r="G9" s="1546">
        <v>47</v>
      </c>
      <c r="H9" s="1546"/>
      <c r="I9" s="1546"/>
      <c r="J9" s="1546"/>
      <c r="K9" s="1546"/>
      <c r="L9" s="1546"/>
      <c r="M9" s="1546"/>
      <c r="N9" s="1546"/>
      <c r="O9" s="1546"/>
      <c r="P9" s="1546"/>
      <c r="Q9" s="1546"/>
      <c r="R9" s="1546"/>
      <c r="S9" s="1548">
        <f>SUM(G9:R9)</f>
        <v>47</v>
      </c>
      <c r="T9" s="1549">
        <f>E9*S9</f>
        <v>32900</v>
      </c>
    </row>
    <row r="10" spans="1:20" s="503" customFormat="1" ht="23.45" customHeight="1">
      <c r="A10" s="1547"/>
      <c r="B10" s="1596" t="s">
        <v>1254</v>
      </c>
      <c r="C10" s="1543" t="s">
        <v>1255</v>
      </c>
      <c r="D10" s="1561" t="s">
        <v>1253</v>
      </c>
      <c r="E10" s="1576">
        <v>450</v>
      </c>
      <c r="F10" s="1544" t="s">
        <v>1188</v>
      </c>
      <c r="G10" s="1546">
        <v>47</v>
      </c>
      <c r="H10" s="1546"/>
      <c r="I10" s="1546"/>
      <c r="J10" s="1546"/>
      <c r="K10" s="1546"/>
      <c r="L10" s="1546"/>
      <c r="M10" s="1546"/>
      <c r="N10" s="1546"/>
      <c r="O10" s="1546"/>
      <c r="P10" s="1546"/>
      <c r="Q10" s="1546"/>
      <c r="R10" s="1546"/>
      <c r="S10" s="1548">
        <f>SUM(G10:R10)</f>
        <v>47</v>
      </c>
      <c r="T10" s="1549">
        <f>E10*S10</f>
        <v>21150</v>
      </c>
    </row>
    <row r="11" spans="1:20" s="503" customFormat="1" ht="23.45" customHeight="1">
      <c r="A11" s="976"/>
      <c r="B11" s="1595" t="s">
        <v>1256</v>
      </c>
      <c r="C11" s="1543"/>
      <c r="D11" s="1544" t="s">
        <v>1257</v>
      </c>
      <c r="E11" s="1576">
        <v>86</v>
      </c>
      <c r="F11" s="1544" t="s">
        <v>1188</v>
      </c>
      <c r="G11" s="1546"/>
      <c r="H11" s="1546"/>
      <c r="I11" s="1546"/>
      <c r="J11" s="1546">
        <v>200</v>
      </c>
      <c r="K11" s="1546"/>
      <c r="L11" s="1546"/>
      <c r="M11" s="1546">
        <v>100</v>
      </c>
      <c r="N11" s="1546"/>
      <c r="O11" s="1546"/>
      <c r="P11" s="1546"/>
      <c r="Q11" s="1546"/>
      <c r="R11" s="1546"/>
      <c r="S11" s="1548">
        <f>SUM(G11:R11)</f>
        <v>300</v>
      </c>
      <c r="T11" s="1549">
        <f>E11*S11</f>
        <v>25800</v>
      </c>
    </row>
    <row r="12" spans="1:20" s="576" customFormat="1" ht="28.15" customHeight="1">
      <c r="A12" s="1597" t="s">
        <v>1258</v>
      </c>
      <c r="B12" s="1597"/>
      <c r="C12" s="1597"/>
      <c r="D12" s="1597"/>
      <c r="E12" s="1597"/>
      <c r="F12" s="1597"/>
      <c r="G12" s="1597"/>
      <c r="H12" s="1597"/>
      <c r="I12" s="1597"/>
      <c r="J12" s="1597"/>
      <c r="K12" s="1597"/>
      <c r="L12" s="1597"/>
      <c r="M12" s="1597"/>
      <c r="N12" s="1597"/>
      <c r="O12" s="1597"/>
      <c r="P12" s="1597"/>
      <c r="Q12" s="1597"/>
      <c r="R12" s="1597"/>
      <c r="S12" s="1597"/>
      <c r="T12" s="1598">
        <f>SUM(T9:T11)</f>
        <v>79850</v>
      </c>
    </row>
    <row r="13" spans="1:20" ht="15">
      <c r="A13" s="582" t="s">
        <v>481</v>
      </c>
      <c r="N13" s="1585"/>
      <c r="O13" s="1586"/>
      <c r="T13" s="577"/>
    </row>
    <row r="14" ht="15">
      <c r="T14" s="577"/>
    </row>
    <row r="15" spans="1:20" ht="27.6" customHeight="1">
      <c r="A15" s="585" t="s">
        <v>245</v>
      </c>
      <c r="C15" s="586"/>
      <c r="D15" s="1114"/>
      <c r="E15" s="578"/>
      <c r="F15" s="490"/>
      <c r="K15" s="490" t="s">
        <v>1259</v>
      </c>
      <c r="R15" s="581"/>
      <c r="S15" s="587"/>
      <c r="T15" s="449"/>
    </row>
    <row r="16" spans="1:20" ht="27.6" customHeight="1">
      <c r="A16" s="585"/>
      <c r="C16" s="586"/>
      <c r="D16" s="1114"/>
      <c r="E16" s="578"/>
      <c r="F16" s="490"/>
      <c r="R16" s="581"/>
      <c r="S16" s="587"/>
      <c r="T16" s="449"/>
    </row>
    <row r="17" spans="1:20" ht="18">
      <c r="A17" s="585"/>
      <c r="B17" s="1588" t="s">
        <v>1247</v>
      </c>
      <c r="C17" s="1588"/>
      <c r="D17" s="1114"/>
      <c r="E17" s="578"/>
      <c r="F17" s="490"/>
      <c r="M17" s="1589" t="s">
        <v>1248</v>
      </c>
      <c r="N17" s="1589"/>
      <c r="O17" s="1589"/>
      <c r="P17" s="1589"/>
      <c r="Q17" s="1589"/>
      <c r="R17" s="1589"/>
      <c r="S17" s="1589"/>
      <c r="T17" s="1589"/>
    </row>
    <row r="18" spans="2:20" ht="13.9" customHeight="1">
      <c r="B18" s="1590" t="s">
        <v>1249</v>
      </c>
      <c r="C18" s="1590"/>
      <c r="M18" s="1225" t="s">
        <v>1250</v>
      </c>
      <c r="N18" s="1225"/>
      <c r="O18" s="1225"/>
      <c r="P18" s="1225"/>
      <c r="Q18" s="1225"/>
      <c r="R18" s="1225"/>
      <c r="S18" s="1225"/>
      <c r="T18" s="1225"/>
    </row>
    <row r="19" ht="15">
      <c r="T19" s="577"/>
    </row>
    <row r="20" ht="15">
      <c r="T20" s="577"/>
    </row>
    <row r="21" ht="15">
      <c r="T21" s="577"/>
    </row>
    <row r="22" ht="15">
      <c r="T22" s="577"/>
    </row>
    <row r="23" ht="15">
      <c r="T23" s="577"/>
    </row>
    <row r="24" ht="15">
      <c r="T24" s="577"/>
    </row>
    <row r="25" ht="15">
      <c r="T25" s="577"/>
    </row>
    <row r="26" ht="15">
      <c r="T26" s="577"/>
    </row>
    <row r="27" ht="15">
      <c r="T27" s="577"/>
    </row>
    <row r="28" ht="15">
      <c r="T28" s="577"/>
    </row>
    <row r="29" ht="15">
      <c r="T29" s="577"/>
    </row>
    <row r="30" ht="15">
      <c r="T30" s="577"/>
    </row>
    <row r="31" ht="15">
      <c r="T31" s="577"/>
    </row>
    <row r="32" ht="15">
      <c r="T32" s="577"/>
    </row>
    <row r="33" ht="15">
      <c r="T33" s="577"/>
    </row>
    <row r="34" ht="15">
      <c r="T34" s="577"/>
    </row>
    <row r="35" ht="15">
      <c r="T35" s="577"/>
    </row>
    <row r="36" ht="15">
      <c r="T36" s="577"/>
    </row>
    <row r="37" ht="15">
      <c r="T37" s="577"/>
    </row>
    <row r="38" ht="15">
      <c r="T38" s="577"/>
    </row>
    <row r="39" ht="15">
      <c r="T39" s="577"/>
    </row>
    <row r="40" ht="15">
      <c r="T40" s="577"/>
    </row>
    <row r="41" ht="15">
      <c r="T41" s="577"/>
    </row>
    <row r="42" ht="15">
      <c r="T42" s="577"/>
    </row>
    <row r="43" ht="15">
      <c r="T43" s="577"/>
    </row>
    <row r="44" ht="15">
      <c r="T44" s="577"/>
    </row>
    <row r="45" ht="15">
      <c r="T45" s="577"/>
    </row>
  </sheetData>
  <mergeCells count="17">
    <mergeCell ref="T6:T7"/>
    <mergeCell ref="A8:C8"/>
    <mergeCell ref="A12:S12"/>
    <mergeCell ref="B17:C17"/>
    <mergeCell ref="M17:T17"/>
    <mergeCell ref="B18:C18"/>
    <mergeCell ref="M18:T18"/>
    <mergeCell ref="A1:T1"/>
    <mergeCell ref="B4:E4"/>
    <mergeCell ref="F4:G4"/>
    <mergeCell ref="A6:A7"/>
    <mergeCell ref="B6:B7"/>
    <mergeCell ref="C6:C7"/>
    <mergeCell ref="D6:D7"/>
    <mergeCell ref="E6:E7"/>
    <mergeCell ref="F6:F7"/>
    <mergeCell ref="G6:S6"/>
  </mergeCells>
  <printOptions/>
  <pageMargins left="0.5" right="0.75" top="0.5" bottom="0.25" header="0.3" footer="0.3"/>
  <pageSetup fitToWidth="0" horizontalDpi="600" verticalDpi="60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showGridLines="0" zoomScaleSheetLayoutView="100" workbookViewId="0" topLeftCell="A1">
      <selection activeCell="C15" sqref="C15"/>
    </sheetView>
  </sheetViews>
  <sheetFormatPr defaultColWidth="8.28125" defaultRowHeight="15"/>
  <cols>
    <col min="1" max="1" width="16.00390625" style="129" customWidth="1"/>
    <col min="2" max="2" width="42.8515625" style="315" customWidth="1"/>
    <col min="3" max="3" width="15.28125" style="141" customWidth="1"/>
    <col min="4" max="4" width="10.140625" style="174" customWidth="1"/>
    <col min="5" max="5" width="10.140625" style="316" customWidth="1"/>
    <col min="6" max="6" width="14.57421875" style="317" customWidth="1"/>
    <col min="7" max="7" width="5.421875" style="129" customWidth="1"/>
    <col min="8" max="8" width="4.421875" style="129" customWidth="1"/>
    <col min="9" max="9" width="5.00390625" style="129" customWidth="1"/>
    <col min="10" max="10" width="5.140625" style="129" customWidth="1"/>
    <col min="11" max="11" width="5.28125" style="129" customWidth="1"/>
    <col min="12" max="12" width="5.421875" style="129" customWidth="1"/>
    <col min="13" max="13" width="5.8515625" style="129" customWidth="1"/>
    <col min="14" max="14" width="5.57421875" style="129" customWidth="1"/>
    <col min="15" max="15" width="6.00390625" style="129" customWidth="1"/>
    <col min="16" max="16" width="5.28125" style="129" customWidth="1"/>
    <col min="17" max="18" width="5.421875" style="129" customWidth="1"/>
    <col min="19" max="19" width="8.57421875" style="320" customWidth="1"/>
    <col min="20" max="20" width="11.57421875" style="316" customWidth="1"/>
    <col min="21" max="256" width="8.28125" style="129" customWidth="1"/>
    <col min="257" max="257" width="16.00390625" style="129" customWidth="1"/>
    <col min="258" max="258" width="42.8515625" style="129" customWidth="1"/>
    <col min="259" max="259" width="15.28125" style="129" customWidth="1"/>
    <col min="260" max="261" width="10.140625" style="129" customWidth="1"/>
    <col min="262" max="262" width="14.57421875" style="129" customWidth="1"/>
    <col min="263" max="263" width="5.421875" style="129" customWidth="1"/>
    <col min="264" max="264" width="4.421875" style="129" customWidth="1"/>
    <col min="265" max="265" width="5.00390625" style="129" customWidth="1"/>
    <col min="266" max="266" width="5.140625" style="129" customWidth="1"/>
    <col min="267" max="267" width="5.28125" style="129" customWidth="1"/>
    <col min="268" max="268" width="5.421875" style="129" customWidth="1"/>
    <col min="269" max="269" width="5.8515625" style="129" customWidth="1"/>
    <col min="270" max="270" width="5.57421875" style="129" customWidth="1"/>
    <col min="271" max="271" width="6.00390625" style="129" customWidth="1"/>
    <col min="272" max="272" width="5.28125" style="129" customWidth="1"/>
    <col min="273" max="274" width="5.421875" style="129" customWidth="1"/>
    <col min="275" max="275" width="8.57421875" style="129" customWidth="1"/>
    <col min="276" max="276" width="11.57421875" style="129" customWidth="1"/>
    <col min="277" max="512" width="8.28125" style="129" customWidth="1"/>
    <col min="513" max="513" width="16.00390625" style="129" customWidth="1"/>
    <col min="514" max="514" width="42.8515625" style="129" customWidth="1"/>
    <col min="515" max="515" width="15.28125" style="129" customWidth="1"/>
    <col min="516" max="517" width="10.140625" style="129" customWidth="1"/>
    <col min="518" max="518" width="14.57421875" style="129" customWidth="1"/>
    <col min="519" max="519" width="5.421875" style="129" customWidth="1"/>
    <col min="520" max="520" width="4.421875" style="129" customWidth="1"/>
    <col min="521" max="521" width="5.00390625" style="129" customWidth="1"/>
    <col min="522" max="522" width="5.140625" style="129" customWidth="1"/>
    <col min="523" max="523" width="5.28125" style="129" customWidth="1"/>
    <col min="524" max="524" width="5.421875" style="129" customWidth="1"/>
    <col min="525" max="525" width="5.8515625" style="129" customWidth="1"/>
    <col min="526" max="526" width="5.57421875" style="129" customWidth="1"/>
    <col min="527" max="527" width="6.00390625" style="129" customWidth="1"/>
    <col min="528" max="528" width="5.28125" style="129" customWidth="1"/>
    <col min="529" max="530" width="5.421875" style="129" customWidth="1"/>
    <col min="531" max="531" width="8.57421875" style="129" customWidth="1"/>
    <col min="532" max="532" width="11.57421875" style="129" customWidth="1"/>
    <col min="533" max="768" width="8.28125" style="129" customWidth="1"/>
    <col min="769" max="769" width="16.00390625" style="129" customWidth="1"/>
    <col min="770" max="770" width="42.8515625" style="129" customWidth="1"/>
    <col min="771" max="771" width="15.28125" style="129" customWidth="1"/>
    <col min="772" max="773" width="10.140625" style="129" customWidth="1"/>
    <col min="774" max="774" width="14.57421875" style="129" customWidth="1"/>
    <col min="775" max="775" width="5.421875" style="129" customWidth="1"/>
    <col min="776" max="776" width="4.421875" style="129" customWidth="1"/>
    <col min="777" max="777" width="5.00390625" style="129" customWidth="1"/>
    <col min="778" max="778" width="5.140625" style="129" customWidth="1"/>
    <col min="779" max="779" width="5.28125" style="129" customWidth="1"/>
    <col min="780" max="780" width="5.421875" style="129" customWidth="1"/>
    <col min="781" max="781" width="5.8515625" style="129" customWidth="1"/>
    <col min="782" max="782" width="5.57421875" style="129" customWidth="1"/>
    <col min="783" max="783" width="6.00390625" style="129" customWidth="1"/>
    <col min="784" max="784" width="5.28125" style="129" customWidth="1"/>
    <col min="785" max="786" width="5.421875" style="129" customWidth="1"/>
    <col min="787" max="787" width="8.57421875" style="129" customWidth="1"/>
    <col min="788" max="788" width="11.57421875" style="129" customWidth="1"/>
    <col min="789" max="1024" width="8.28125" style="129" customWidth="1"/>
    <col min="1025" max="1025" width="16.00390625" style="129" customWidth="1"/>
    <col min="1026" max="1026" width="42.8515625" style="129" customWidth="1"/>
    <col min="1027" max="1027" width="15.28125" style="129" customWidth="1"/>
    <col min="1028" max="1029" width="10.140625" style="129" customWidth="1"/>
    <col min="1030" max="1030" width="14.57421875" style="129" customWidth="1"/>
    <col min="1031" max="1031" width="5.421875" style="129" customWidth="1"/>
    <col min="1032" max="1032" width="4.421875" style="129" customWidth="1"/>
    <col min="1033" max="1033" width="5.00390625" style="129" customWidth="1"/>
    <col min="1034" max="1034" width="5.140625" style="129" customWidth="1"/>
    <col min="1035" max="1035" width="5.28125" style="129" customWidth="1"/>
    <col min="1036" max="1036" width="5.421875" style="129" customWidth="1"/>
    <col min="1037" max="1037" width="5.8515625" style="129" customWidth="1"/>
    <col min="1038" max="1038" width="5.57421875" style="129" customWidth="1"/>
    <col min="1039" max="1039" width="6.00390625" style="129" customWidth="1"/>
    <col min="1040" max="1040" width="5.28125" style="129" customWidth="1"/>
    <col min="1041" max="1042" width="5.421875" style="129" customWidth="1"/>
    <col min="1043" max="1043" width="8.57421875" style="129" customWidth="1"/>
    <col min="1044" max="1044" width="11.57421875" style="129" customWidth="1"/>
    <col min="1045" max="1280" width="8.28125" style="129" customWidth="1"/>
    <col min="1281" max="1281" width="16.00390625" style="129" customWidth="1"/>
    <col min="1282" max="1282" width="42.8515625" style="129" customWidth="1"/>
    <col min="1283" max="1283" width="15.28125" style="129" customWidth="1"/>
    <col min="1284" max="1285" width="10.140625" style="129" customWidth="1"/>
    <col min="1286" max="1286" width="14.57421875" style="129" customWidth="1"/>
    <col min="1287" max="1287" width="5.421875" style="129" customWidth="1"/>
    <col min="1288" max="1288" width="4.421875" style="129" customWidth="1"/>
    <col min="1289" max="1289" width="5.00390625" style="129" customWidth="1"/>
    <col min="1290" max="1290" width="5.140625" style="129" customWidth="1"/>
    <col min="1291" max="1291" width="5.28125" style="129" customWidth="1"/>
    <col min="1292" max="1292" width="5.421875" style="129" customWidth="1"/>
    <col min="1293" max="1293" width="5.8515625" style="129" customWidth="1"/>
    <col min="1294" max="1294" width="5.57421875" style="129" customWidth="1"/>
    <col min="1295" max="1295" width="6.00390625" style="129" customWidth="1"/>
    <col min="1296" max="1296" width="5.28125" style="129" customWidth="1"/>
    <col min="1297" max="1298" width="5.421875" style="129" customWidth="1"/>
    <col min="1299" max="1299" width="8.57421875" style="129" customWidth="1"/>
    <col min="1300" max="1300" width="11.57421875" style="129" customWidth="1"/>
    <col min="1301" max="1536" width="8.28125" style="129" customWidth="1"/>
    <col min="1537" max="1537" width="16.00390625" style="129" customWidth="1"/>
    <col min="1538" max="1538" width="42.8515625" style="129" customWidth="1"/>
    <col min="1539" max="1539" width="15.28125" style="129" customWidth="1"/>
    <col min="1540" max="1541" width="10.140625" style="129" customWidth="1"/>
    <col min="1542" max="1542" width="14.57421875" style="129" customWidth="1"/>
    <col min="1543" max="1543" width="5.421875" style="129" customWidth="1"/>
    <col min="1544" max="1544" width="4.421875" style="129" customWidth="1"/>
    <col min="1545" max="1545" width="5.00390625" style="129" customWidth="1"/>
    <col min="1546" max="1546" width="5.140625" style="129" customWidth="1"/>
    <col min="1547" max="1547" width="5.28125" style="129" customWidth="1"/>
    <col min="1548" max="1548" width="5.421875" style="129" customWidth="1"/>
    <col min="1549" max="1549" width="5.8515625" style="129" customWidth="1"/>
    <col min="1550" max="1550" width="5.57421875" style="129" customWidth="1"/>
    <col min="1551" max="1551" width="6.00390625" style="129" customWidth="1"/>
    <col min="1552" max="1552" width="5.28125" style="129" customWidth="1"/>
    <col min="1553" max="1554" width="5.421875" style="129" customWidth="1"/>
    <col min="1555" max="1555" width="8.57421875" style="129" customWidth="1"/>
    <col min="1556" max="1556" width="11.57421875" style="129" customWidth="1"/>
    <col min="1557" max="1792" width="8.28125" style="129" customWidth="1"/>
    <col min="1793" max="1793" width="16.00390625" style="129" customWidth="1"/>
    <col min="1794" max="1794" width="42.8515625" style="129" customWidth="1"/>
    <col min="1795" max="1795" width="15.28125" style="129" customWidth="1"/>
    <col min="1796" max="1797" width="10.140625" style="129" customWidth="1"/>
    <col min="1798" max="1798" width="14.57421875" style="129" customWidth="1"/>
    <col min="1799" max="1799" width="5.421875" style="129" customWidth="1"/>
    <col min="1800" max="1800" width="4.421875" style="129" customWidth="1"/>
    <col min="1801" max="1801" width="5.00390625" style="129" customWidth="1"/>
    <col min="1802" max="1802" width="5.140625" style="129" customWidth="1"/>
    <col min="1803" max="1803" width="5.28125" style="129" customWidth="1"/>
    <col min="1804" max="1804" width="5.421875" style="129" customWidth="1"/>
    <col min="1805" max="1805" width="5.8515625" style="129" customWidth="1"/>
    <col min="1806" max="1806" width="5.57421875" style="129" customWidth="1"/>
    <col min="1807" max="1807" width="6.00390625" style="129" customWidth="1"/>
    <col min="1808" max="1808" width="5.28125" style="129" customWidth="1"/>
    <col min="1809" max="1810" width="5.421875" style="129" customWidth="1"/>
    <col min="1811" max="1811" width="8.57421875" style="129" customWidth="1"/>
    <col min="1812" max="1812" width="11.57421875" style="129" customWidth="1"/>
    <col min="1813" max="2048" width="8.28125" style="129" customWidth="1"/>
    <col min="2049" max="2049" width="16.00390625" style="129" customWidth="1"/>
    <col min="2050" max="2050" width="42.8515625" style="129" customWidth="1"/>
    <col min="2051" max="2051" width="15.28125" style="129" customWidth="1"/>
    <col min="2052" max="2053" width="10.140625" style="129" customWidth="1"/>
    <col min="2054" max="2054" width="14.57421875" style="129" customWidth="1"/>
    <col min="2055" max="2055" width="5.421875" style="129" customWidth="1"/>
    <col min="2056" max="2056" width="4.421875" style="129" customWidth="1"/>
    <col min="2057" max="2057" width="5.00390625" style="129" customWidth="1"/>
    <col min="2058" max="2058" width="5.140625" style="129" customWidth="1"/>
    <col min="2059" max="2059" width="5.28125" style="129" customWidth="1"/>
    <col min="2060" max="2060" width="5.421875" style="129" customWidth="1"/>
    <col min="2061" max="2061" width="5.8515625" style="129" customWidth="1"/>
    <col min="2062" max="2062" width="5.57421875" style="129" customWidth="1"/>
    <col min="2063" max="2063" width="6.00390625" style="129" customWidth="1"/>
    <col min="2064" max="2064" width="5.28125" style="129" customWidth="1"/>
    <col min="2065" max="2066" width="5.421875" style="129" customWidth="1"/>
    <col min="2067" max="2067" width="8.57421875" style="129" customWidth="1"/>
    <col min="2068" max="2068" width="11.57421875" style="129" customWidth="1"/>
    <col min="2069" max="2304" width="8.28125" style="129" customWidth="1"/>
    <col min="2305" max="2305" width="16.00390625" style="129" customWidth="1"/>
    <col min="2306" max="2306" width="42.8515625" style="129" customWidth="1"/>
    <col min="2307" max="2307" width="15.28125" style="129" customWidth="1"/>
    <col min="2308" max="2309" width="10.140625" style="129" customWidth="1"/>
    <col min="2310" max="2310" width="14.57421875" style="129" customWidth="1"/>
    <col min="2311" max="2311" width="5.421875" style="129" customWidth="1"/>
    <col min="2312" max="2312" width="4.421875" style="129" customWidth="1"/>
    <col min="2313" max="2313" width="5.00390625" style="129" customWidth="1"/>
    <col min="2314" max="2314" width="5.140625" style="129" customWidth="1"/>
    <col min="2315" max="2315" width="5.28125" style="129" customWidth="1"/>
    <col min="2316" max="2316" width="5.421875" style="129" customWidth="1"/>
    <col min="2317" max="2317" width="5.8515625" style="129" customWidth="1"/>
    <col min="2318" max="2318" width="5.57421875" style="129" customWidth="1"/>
    <col min="2319" max="2319" width="6.00390625" style="129" customWidth="1"/>
    <col min="2320" max="2320" width="5.28125" style="129" customWidth="1"/>
    <col min="2321" max="2322" width="5.421875" style="129" customWidth="1"/>
    <col min="2323" max="2323" width="8.57421875" style="129" customWidth="1"/>
    <col min="2324" max="2324" width="11.57421875" style="129" customWidth="1"/>
    <col min="2325" max="2560" width="8.28125" style="129" customWidth="1"/>
    <col min="2561" max="2561" width="16.00390625" style="129" customWidth="1"/>
    <col min="2562" max="2562" width="42.8515625" style="129" customWidth="1"/>
    <col min="2563" max="2563" width="15.28125" style="129" customWidth="1"/>
    <col min="2564" max="2565" width="10.140625" style="129" customWidth="1"/>
    <col min="2566" max="2566" width="14.57421875" style="129" customWidth="1"/>
    <col min="2567" max="2567" width="5.421875" style="129" customWidth="1"/>
    <col min="2568" max="2568" width="4.421875" style="129" customWidth="1"/>
    <col min="2569" max="2569" width="5.00390625" style="129" customWidth="1"/>
    <col min="2570" max="2570" width="5.140625" style="129" customWidth="1"/>
    <col min="2571" max="2571" width="5.28125" style="129" customWidth="1"/>
    <col min="2572" max="2572" width="5.421875" style="129" customWidth="1"/>
    <col min="2573" max="2573" width="5.8515625" style="129" customWidth="1"/>
    <col min="2574" max="2574" width="5.57421875" style="129" customWidth="1"/>
    <col min="2575" max="2575" width="6.00390625" style="129" customWidth="1"/>
    <col min="2576" max="2576" width="5.28125" style="129" customWidth="1"/>
    <col min="2577" max="2578" width="5.421875" style="129" customWidth="1"/>
    <col min="2579" max="2579" width="8.57421875" style="129" customWidth="1"/>
    <col min="2580" max="2580" width="11.57421875" style="129" customWidth="1"/>
    <col min="2581" max="2816" width="8.28125" style="129" customWidth="1"/>
    <col min="2817" max="2817" width="16.00390625" style="129" customWidth="1"/>
    <col min="2818" max="2818" width="42.8515625" style="129" customWidth="1"/>
    <col min="2819" max="2819" width="15.28125" style="129" customWidth="1"/>
    <col min="2820" max="2821" width="10.140625" style="129" customWidth="1"/>
    <col min="2822" max="2822" width="14.57421875" style="129" customWidth="1"/>
    <col min="2823" max="2823" width="5.421875" style="129" customWidth="1"/>
    <col min="2824" max="2824" width="4.421875" style="129" customWidth="1"/>
    <col min="2825" max="2825" width="5.00390625" style="129" customWidth="1"/>
    <col min="2826" max="2826" width="5.140625" style="129" customWidth="1"/>
    <col min="2827" max="2827" width="5.28125" style="129" customWidth="1"/>
    <col min="2828" max="2828" width="5.421875" style="129" customWidth="1"/>
    <col min="2829" max="2829" width="5.8515625" style="129" customWidth="1"/>
    <col min="2830" max="2830" width="5.57421875" style="129" customWidth="1"/>
    <col min="2831" max="2831" width="6.00390625" style="129" customWidth="1"/>
    <col min="2832" max="2832" width="5.28125" style="129" customWidth="1"/>
    <col min="2833" max="2834" width="5.421875" style="129" customWidth="1"/>
    <col min="2835" max="2835" width="8.57421875" style="129" customWidth="1"/>
    <col min="2836" max="2836" width="11.57421875" style="129" customWidth="1"/>
    <col min="2837" max="3072" width="8.28125" style="129" customWidth="1"/>
    <col min="3073" max="3073" width="16.00390625" style="129" customWidth="1"/>
    <col min="3074" max="3074" width="42.8515625" style="129" customWidth="1"/>
    <col min="3075" max="3075" width="15.28125" style="129" customWidth="1"/>
    <col min="3076" max="3077" width="10.140625" style="129" customWidth="1"/>
    <col min="3078" max="3078" width="14.57421875" style="129" customWidth="1"/>
    <col min="3079" max="3079" width="5.421875" style="129" customWidth="1"/>
    <col min="3080" max="3080" width="4.421875" style="129" customWidth="1"/>
    <col min="3081" max="3081" width="5.00390625" style="129" customWidth="1"/>
    <col min="3082" max="3082" width="5.140625" style="129" customWidth="1"/>
    <col min="3083" max="3083" width="5.28125" style="129" customWidth="1"/>
    <col min="3084" max="3084" width="5.421875" style="129" customWidth="1"/>
    <col min="3085" max="3085" width="5.8515625" style="129" customWidth="1"/>
    <col min="3086" max="3086" width="5.57421875" style="129" customWidth="1"/>
    <col min="3087" max="3087" width="6.00390625" style="129" customWidth="1"/>
    <col min="3088" max="3088" width="5.28125" style="129" customWidth="1"/>
    <col min="3089" max="3090" width="5.421875" style="129" customWidth="1"/>
    <col min="3091" max="3091" width="8.57421875" style="129" customWidth="1"/>
    <col min="3092" max="3092" width="11.57421875" style="129" customWidth="1"/>
    <col min="3093" max="3328" width="8.28125" style="129" customWidth="1"/>
    <col min="3329" max="3329" width="16.00390625" style="129" customWidth="1"/>
    <col min="3330" max="3330" width="42.8515625" style="129" customWidth="1"/>
    <col min="3331" max="3331" width="15.28125" style="129" customWidth="1"/>
    <col min="3332" max="3333" width="10.140625" style="129" customWidth="1"/>
    <col min="3334" max="3334" width="14.57421875" style="129" customWidth="1"/>
    <col min="3335" max="3335" width="5.421875" style="129" customWidth="1"/>
    <col min="3336" max="3336" width="4.421875" style="129" customWidth="1"/>
    <col min="3337" max="3337" width="5.00390625" style="129" customWidth="1"/>
    <col min="3338" max="3338" width="5.140625" style="129" customWidth="1"/>
    <col min="3339" max="3339" width="5.28125" style="129" customWidth="1"/>
    <col min="3340" max="3340" width="5.421875" style="129" customWidth="1"/>
    <col min="3341" max="3341" width="5.8515625" style="129" customWidth="1"/>
    <col min="3342" max="3342" width="5.57421875" style="129" customWidth="1"/>
    <col min="3343" max="3343" width="6.00390625" style="129" customWidth="1"/>
    <col min="3344" max="3344" width="5.28125" style="129" customWidth="1"/>
    <col min="3345" max="3346" width="5.421875" style="129" customWidth="1"/>
    <col min="3347" max="3347" width="8.57421875" style="129" customWidth="1"/>
    <col min="3348" max="3348" width="11.57421875" style="129" customWidth="1"/>
    <col min="3349" max="3584" width="8.28125" style="129" customWidth="1"/>
    <col min="3585" max="3585" width="16.00390625" style="129" customWidth="1"/>
    <col min="3586" max="3586" width="42.8515625" style="129" customWidth="1"/>
    <col min="3587" max="3587" width="15.28125" style="129" customWidth="1"/>
    <col min="3588" max="3589" width="10.140625" style="129" customWidth="1"/>
    <col min="3590" max="3590" width="14.57421875" style="129" customWidth="1"/>
    <col min="3591" max="3591" width="5.421875" style="129" customWidth="1"/>
    <col min="3592" max="3592" width="4.421875" style="129" customWidth="1"/>
    <col min="3593" max="3593" width="5.00390625" style="129" customWidth="1"/>
    <col min="3594" max="3594" width="5.140625" style="129" customWidth="1"/>
    <col min="3595" max="3595" width="5.28125" style="129" customWidth="1"/>
    <col min="3596" max="3596" width="5.421875" style="129" customWidth="1"/>
    <col min="3597" max="3597" width="5.8515625" style="129" customWidth="1"/>
    <col min="3598" max="3598" width="5.57421875" style="129" customWidth="1"/>
    <col min="3599" max="3599" width="6.00390625" style="129" customWidth="1"/>
    <col min="3600" max="3600" width="5.28125" style="129" customWidth="1"/>
    <col min="3601" max="3602" width="5.421875" style="129" customWidth="1"/>
    <col min="3603" max="3603" width="8.57421875" style="129" customWidth="1"/>
    <col min="3604" max="3604" width="11.57421875" style="129" customWidth="1"/>
    <col min="3605" max="3840" width="8.28125" style="129" customWidth="1"/>
    <col min="3841" max="3841" width="16.00390625" style="129" customWidth="1"/>
    <col min="3842" max="3842" width="42.8515625" style="129" customWidth="1"/>
    <col min="3843" max="3843" width="15.28125" style="129" customWidth="1"/>
    <col min="3844" max="3845" width="10.140625" style="129" customWidth="1"/>
    <col min="3846" max="3846" width="14.57421875" style="129" customWidth="1"/>
    <col min="3847" max="3847" width="5.421875" style="129" customWidth="1"/>
    <col min="3848" max="3848" width="4.421875" style="129" customWidth="1"/>
    <col min="3849" max="3849" width="5.00390625" style="129" customWidth="1"/>
    <col min="3850" max="3850" width="5.140625" style="129" customWidth="1"/>
    <col min="3851" max="3851" width="5.28125" style="129" customWidth="1"/>
    <col min="3852" max="3852" width="5.421875" style="129" customWidth="1"/>
    <col min="3853" max="3853" width="5.8515625" style="129" customWidth="1"/>
    <col min="3854" max="3854" width="5.57421875" style="129" customWidth="1"/>
    <col min="3855" max="3855" width="6.00390625" style="129" customWidth="1"/>
    <col min="3856" max="3856" width="5.28125" style="129" customWidth="1"/>
    <col min="3857" max="3858" width="5.421875" style="129" customWidth="1"/>
    <col min="3859" max="3859" width="8.57421875" style="129" customWidth="1"/>
    <col min="3860" max="3860" width="11.57421875" style="129" customWidth="1"/>
    <col min="3861" max="4096" width="8.28125" style="129" customWidth="1"/>
    <col min="4097" max="4097" width="16.00390625" style="129" customWidth="1"/>
    <col min="4098" max="4098" width="42.8515625" style="129" customWidth="1"/>
    <col min="4099" max="4099" width="15.28125" style="129" customWidth="1"/>
    <col min="4100" max="4101" width="10.140625" style="129" customWidth="1"/>
    <col min="4102" max="4102" width="14.57421875" style="129" customWidth="1"/>
    <col min="4103" max="4103" width="5.421875" style="129" customWidth="1"/>
    <col min="4104" max="4104" width="4.421875" style="129" customWidth="1"/>
    <col min="4105" max="4105" width="5.00390625" style="129" customWidth="1"/>
    <col min="4106" max="4106" width="5.140625" style="129" customWidth="1"/>
    <col min="4107" max="4107" width="5.28125" style="129" customWidth="1"/>
    <col min="4108" max="4108" width="5.421875" style="129" customWidth="1"/>
    <col min="4109" max="4109" width="5.8515625" style="129" customWidth="1"/>
    <col min="4110" max="4110" width="5.57421875" style="129" customWidth="1"/>
    <col min="4111" max="4111" width="6.00390625" style="129" customWidth="1"/>
    <col min="4112" max="4112" width="5.28125" style="129" customWidth="1"/>
    <col min="4113" max="4114" width="5.421875" style="129" customWidth="1"/>
    <col min="4115" max="4115" width="8.57421875" style="129" customWidth="1"/>
    <col min="4116" max="4116" width="11.57421875" style="129" customWidth="1"/>
    <col min="4117" max="4352" width="8.28125" style="129" customWidth="1"/>
    <col min="4353" max="4353" width="16.00390625" style="129" customWidth="1"/>
    <col min="4354" max="4354" width="42.8515625" style="129" customWidth="1"/>
    <col min="4355" max="4355" width="15.28125" style="129" customWidth="1"/>
    <col min="4356" max="4357" width="10.140625" style="129" customWidth="1"/>
    <col min="4358" max="4358" width="14.57421875" style="129" customWidth="1"/>
    <col min="4359" max="4359" width="5.421875" style="129" customWidth="1"/>
    <col min="4360" max="4360" width="4.421875" style="129" customWidth="1"/>
    <col min="4361" max="4361" width="5.00390625" style="129" customWidth="1"/>
    <col min="4362" max="4362" width="5.140625" style="129" customWidth="1"/>
    <col min="4363" max="4363" width="5.28125" style="129" customWidth="1"/>
    <col min="4364" max="4364" width="5.421875" style="129" customWidth="1"/>
    <col min="4365" max="4365" width="5.8515625" style="129" customWidth="1"/>
    <col min="4366" max="4366" width="5.57421875" style="129" customWidth="1"/>
    <col min="4367" max="4367" width="6.00390625" style="129" customWidth="1"/>
    <col min="4368" max="4368" width="5.28125" style="129" customWidth="1"/>
    <col min="4369" max="4370" width="5.421875" style="129" customWidth="1"/>
    <col min="4371" max="4371" width="8.57421875" style="129" customWidth="1"/>
    <col min="4372" max="4372" width="11.57421875" style="129" customWidth="1"/>
    <col min="4373" max="4608" width="8.28125" style="129" customWidth="1"/>
    <col min="4609" max="4609" width="16.00390625" style="129" customWidth="1"/>
    <col min="4610" max="4610" width="42.8515625" style="129" customWidth="1"/>
    <col min="4611" max="4611" width="15.28125" style="129" customWidth="1"/>
    <col min="4612" max="4613" width="10.140625" style="129" customWidth="1"/>
    <col min="4614" max="4614" width="14.57421875" style="129" customWidth="1"/>
    <col min="4615" max="4615" width="5.421875" style="129" customWidth="1"/>
    <col min="4616" max="4616" width="4.421875" style="129" customWidth="1"/>
    <col min="4617" max="4617" width="5.00390625" style="129" customWidth="1"/>
    <col min="4618" max="4618" width="5.140625" style="129" customWidth="1"/>
    <col min="4619" max="4619" width="5.28125" style="129" customWidth="1"/>
    <col min="4620" max="4620" width="5.421875" style="129" customWidth="1"/>
    <col min="4621" max="4621" width="5.8515625" style="129" customWidth="1"/>
    <col min="4622" max="4622" width="5.57421875" style="129" customWidth="1"/>
    <col min="4623" max="4623" width="6.00390625" style="129" customWidth="1"/>
    <col min="4624" max="4624" width="5.28125" style="129" customWidth="1"/>
    <col min="4625" max="4626" width="5.421875" style="129" customWidth="1"/>
    <col min="4627" max="4627" width="8.57421875" style="129" customWidth="1"/>
    <col min="4628" max="4628" width="11.57421875" style="129" customWidth="1"/>
    <col min="4629" max="4864" width="8.28125" style="129" customWidth="1"/>
    <col min="4865" max="4865" width="16.00390625" style="129" customWidth="1"/>
    <col min="4866" max="4866" width="42.8515625" style="129" customWidth="1"/>
    <col min="4867" max="4867" width="15.28125" style="129" customWidth="1"/>
    <col min="4868" max="4869" width="10.140625" style="129" customWidth="1"/>
    <col min="4870" max="4870" width="14.57421875" style="129" customWidth="1"/>
    <col min="4871" max="4871" width="5.421875" style="129" customWidth="1"/>
    <col min="4872" max="4872" width="4.421875" style="129" customWidth="1"/>
    <col min="4873" max="4873" width="5.00390625" style="129" customWidth="1"/>
    <col min="4874" max="4874" width="5.140625" style="129" customWidth="1"/>
    <col min="4875" max="4875" width="5.28125" style="129" customWidth="1"/>
    <col min="4876" max="4876" width="5.421875" style="129" customWidth="1"/>
    <col min="4877" max="4877" width="5.8515625" style="129" customWidth="1"/>
    <col min="4878" max="4878" width="5.57421875" style="129" customWidth="1"/>
    <col min="4879" max="4879" width="6.00390625" style="129" customWidth="1"/>
    <col min="4880" max="4880" width="5.28125" style="129" customWidth="1"/>
    <col min="4881" max="4882" width="5.421875" style="129" customWidth="1"/>
    <col min="4883" max="4883" width="8.57421875" style="129" customWidth="1"/>
    <col min="4884" max="4884" width="11.57421875" style="129" customWidth="1"/>
    <col min="4885" max="5120" width="8.28125" style="129" customWidth="1"/>
    <col min="5121" max="5121" width="16.00390625" style="129" customWidth="1"/>
    <col min="5122" max="5122" width="42.8515625" style="129" customWidth="1"/>
    <col min="5123" max="5123" width="15.28125" style="129" customWidth="1"/>
    <col min="5124" max="5125" width="10.140625" style="129" customWidth="1"/>
    <col min="5126" max="5126" width="14.57421875" style="129" customWidth="1"/>
    <col min="5127" max="5127" width="5.421875" style="129" customWidth="1"/>
    <col min="5128" max="5128" width="4.421875" style="129" customWidth="1"/>
    <col min="5129" max="5129" width="5.00390625" style="129" customWidth="1"/>
    <col min="5130" max="5130" width="5.140625" style="129" customWidth="1"/>
    <col min="5131" max="5131" width="5.28125" style="129" customWidth="1"/>
    <col min="5132" max="5132" width="5.421875" style="129" customWidth="1"/>
    <col min="5133" max="5133" width="5.8515625" style="129" customWidth="1"/>
    <col min="5134" max="5134" width="5.57421875" style="129" customWidth="1"/>
    <col min="5135" max="5135" width="6.00390625" style="129" customWidth="1"/>
    <col min="5136" max="5136" width="5.28125" style="129" customWidth="1"/>
    <col min="5137" max="5138" width="5.421875" style="129" customWidth="1"/>
    <col min="5139" max="5139" width="8.57421875" style="129" customWidth="1"/>
    <col min="5140" max="5140" width="11.57421875" style="129" customWidth="1"/>
    <col min="5141" max="5376" width="8.28125" style="129" customWidth="1"/>
    <col min="5377" max="5377" width="16.00390625" style="129" customWidth="1"/>
    <col min="5378" max="5378" width="42.8515625" style="129" customWidth="1"/>
    <col min="5379" max="5379" width="15.28125" style="129" customWidth="1"/>
    <col min="5380" max="5381" width="10.140625" style="129" customWidth="1"/>
    <col min="5382" max="5382" width="14.57421875" style="129" customWidth="1"/>
    <col min="5383" max="5383" width="5.421875" style="129" customWidth="1"/>
    <col min="5384" max="5384" width="4.421875" style="129" customWidth="1"/>
    <col min="5385" max="5385" width="5.00390625" style="129" customWidth="1"/>
    <col min="5386" max="5386" width="5.140625" style="129" customWidth="1"/>
    <col min="5387" max="5387" width="5.28125" style="129" customWidth="1"/>
    <col min="5388" max="5388" width="5.421875" style="129" customWidth="1"/>
    <col min="5389" max="5389" width="5.8515625" style="129" customWidth="1"/>
    <col min="5390" max="5390" width="5.57421875" style="129" customWidth="1"/>
    <col min="5391" max="5391" width="6.00390625" style="129" customWidth="1"/>
    <col min="5392" max="5392" width="5.28125" style="129" customWidth="1"/>
    <col min="5393" max="5394" width="5.421875" style="129" customWidth="1"/>
    <col min="5395" max="5395" width="8.57421875" style="129" customWidth="1"/>
    <col min="5396" max="5396" width="11.57421875" style="129" customWidth="1"/>
    <col min="5397" max="5632" width="8.28125" style="129" customWidth="1"/>
    <col min="5633" max="5633" width="16.00390625" style="129" customWidth="1"/>
    <col min="5634" max="5634" width="42.8515625" style="129" customWidth="1"/>
    <col min="5635" max="5635" width="15.28125" style="129" customWidth="1"/>
    <col min="5636" max="5637" width="10.140625" style="129" customWidth="1"/>
    <col min="5638" max="5638" width="14.57421875" style="129" customWidth="1"/>
    <col min="5639" max="5639" width="5.421875" style="129" customWidth="1"/>
    <col min="5640" max="5640" width="4.421875" style="129" customWidth="1"/>
    <col min="5641" max="5641" width="5.00390625" style="129" customWidth="1"/>
    <col min="5642" max="5642" width="5.140625" style="129" customWidth="1"/>
    <col min="5643" max="5643" width="5.28125" style="129" customWidth="1"/>
    <col min="5644" max="5644" width="5.421875" style="129" customWidth="1"/>
    <col min="5645" max="5645" width="5.8515625" style="129" customWidth="1"/>
    <col min="5646" max="5646" width="5.57421875" style="129" customWidth="1"/>
    <col min="5647" max="5647" width="6.00390625" style="129" customWidth="1"/>
    <col min="5648" max="5648" width="5.28125" style="129" customWidth="1"/>
    <col min="5649" max="5650" width="5.421875" style="129" customWidth="1"/>
    <col min="5651" max="5651" width="8.57421875" style="129" customWidth="1"/>
    <col min="5652" max="5652" width="11.57421875" style="129" customWidth="1"/>
    <col min="5653" max="5888" width="8.28125" style="129" customWidth="1"/>
    <col min="5889" max="5889" width="16.00390625" style="129" customWidth="1"/>
    <col min="5890" max="5890" width="42.8515625" style="129" customWidth="1"/>
    <col min="5891" max="5891" width="15.28125" style="129" customWidth="1"/>
    <col min="5892" max="5893" width="10.140625" style="129" customWidth="1"/>
    <col min="5894" max="5894" width="14.57421875" style="129" customWidth="1"/>
    <col min="5895" max="5895" width="5.421875" style="129" customWidth="1"/>
    <col min="5896" max="5896" width="4.421875" style="129" customWidth="1"/>
    <col min="5897" max="5897" width="5.00390625" style="129" customWidth="1"/>
    <col min="5898" max="5898" width="5.140625" style="129" customWidth="1"/>
    <col min="5899" max="5899" width="5.28125" style="129" customWidth="1"/>
    <col min="5900" max="5900" width="5.421875" style="129" customWidth="1"/>
    <col min="5901" max="5901" width="5.8515625" style="129" customWidth="1"/>
    <col min="5902" max="5902" width="5.57421875" style="129" customWidth="1"/>
    <col min="5903" max="5903" width="6.00390625" style="129" customWidth="1"/>
    <col min="5904" max="5904" width="5.28125" style="129" customWidth="1"/>
    <col min="5905" max="5906" width="5.421875" style="129" customWidth="1"/>
    <col min="5907" max="5907" width="8.57421875" style="129" customWidth="1"/>
    <col min="5908" max="5908" width="11.57421875" style="129" customWidth="1"/>
    <col min="5909" max="6144" width="8.28125" style="129" customWidth="1"/>
    <col min="6145" max="6145" width="16.00390625" style="129" customWidth="1"/>
    <col min="6146" max="6146" width="42.8515625" style="129" customWidth="1"/>
    <col min="6147" max="6147" width="15.28125" style="129" customWidth="1"/>
    <col min="6148" max="6149" width="10.140625" style="129" customWidth="1"/>
    <col min="6150" max="6150" width="14.57421875" style="129" customWidth="1"/>
    <col min="6151" max="6151" width="5.421875" style="129" customWidth="1"/>
    <col min="6152" max="6152" width="4.421875" style="129" customWidth="1"/>
    <col min="6153" max="6153" width="5.00390625" style="129" customWidth="1"/>
    <col min="6154" max="6154" width="5.140625" style="129" customWidth="1"/>
    <col min="6155" max="6155" width="5.28125" style="129" customWidth="1"/>
    <col min="6156" max="6156" width="5.421875" style="129" customWidth="1"/>
    <col min="6157" max="6157" width="5.8515625" style="129" customWidth="1"/>
    <col min="6158" max="6158" width="5.57421875" style="129" customWidth="1"/>
    <col min="6159" max="6159" width="6.00390625" style="129" customWidth="1"/>
    <col min="6160" max="6160" width="5.28125" style="129" customWidth="1"/>
    <col min="6161" max="6162" width="5.421875" style="129" customWidth="1"/>
    <col min="6163" max="6163" width="8.57421875" style="129" customWidth="1"/>
    <col min="6164" max="6164" width="11.57421875" style="129" customWidth="1"/>
    <col min="6165" max="6400" width="8.28125" style="129" customWidth="1"/>
    <col min="6401" max="6401" width="16.00390625" style="129" customWidth="1"/>
    <col min="6402" max="6402" width="42.8515625" style="129" customWidth="1"/>
    <col min="6403" max="6403" width="15.28125" style="129" customWidth="1"/>
    <col min="6404" max="6405" width="10.140625" style="129" customWidth="1"/>
    <col min="6406" max="6406" width="14.57421875" style="129" customWidth="1"/>
    <col min="6407" max="6407" width="5.421875" style="129" customWidth="1"/>
    <col min="6408" max="6408" width="4.421875" style="129" customWidth="1"/>
    <col min="6409" max="6409" width="5.00390625" style="129" customWidth="1"/>
    <col min="6410" max="6410" width="5.140625" style="129" customWidth="1"/>
    <col min="6411" max="6411" width="5.28125" style="129" customWidth="1"/>
    <col min="6412" max="6412" width="5.421875" style="129" customWidth="1"/>
    <col min="6413" max="6413" width="5.8515625" style="129" customWidth="1"/>
    <col min="6414" max="6414" width="5.57421875" style="129" customWidth="1"/>
    <col min="6415" max="6415" width="6.00390625" style="129" customWidth="1"/>
    <col min="6416" max="6416" width="5.28125" style="129" customWidth="1"/>
    <col min="6417" max="6418" width="5.421875" style="129" customWidth="1"/>
    <col min="6419" max="6419" width="8.57421875" style="129" customWidth="1"/>
    <col min="6420" max="6420" width="11.57421875" style="129" customWidth="1"/>
    <col min="6421" max="6656" width="8.28125" style="129" customWidth="1"/>
    <col min="6657" max="6657" width="16.00390625" style="129" customWidth="1"/>
    <col min="6658" max="6658" width="42.8515625" style="129" customWidth="1"/>
    <col min="6659" max="6659" width="15.28125" style="129" customWidth="1"/>
    <col min="6660" max="6661" width="10.140625" style="129" customWidth="1"/>
    <col min="6662" max="6662" width="14.57421875" style="129" customWidth="1"/>
    <col min="6663" max="6663" width="5.421875" style="129" customWidth="1"/>
    <col min="6664" max="6664" width="4.421875" style="129" customWidth="1"/>
    <col min="6665" max="6665" width="5.00390625" style="129" customWidth="1"/>
    <col min="6666" max="6666" width="5.140625" style="129" customWidth="1"/>
    <col min="6667" max="6667" width="5.28125" style="129" customWidth="1"/>
    <col min="6668" max="6668" width="5.421875" style="129" customWidth="1"/>
    <col min="6669" max="6669" width="5.8515625" style="129" customWidth="1"/>
    <col min="6670" max="6670" width="5.57421875" style="129" customWidth="1"/>
    <col min="6671" max="6671" width="6.00390625" style="129" customWidth="1"/>
    <col min="6672" max="6672" width="5.28125" style="129" customWidth="1"/>
    <col min="6673" max="6674" width="5.421875" style="129" customWidth="1"/>
    <col min="6675" max="6675" width="8.57421875" style="129" customWidth="1"/>
    <col min="6676" max="6676" width="11.57421875" style="129" customWidth="1"/>
    <col min="6677" max="6912" width="8.28125" style="129" customWidth="1"/>
    <col min="6913" max="6913" width="16.00390625" style="129" customWidth="1"/>
    <col min="6914" max="6914" width="42.8515625" style="129" customWidth="1"/>
    <col min="6915" max="6915" width="15.28125" style="129" customWidth="1"/>
    <col min="6916" max="6917" width="10.140625" style="129" customWidth="1"/>
    <col min="6918" max="6918" width="14.57421875" style="129" customWidth="1"/>
    <col min="6919" max="6919" width="5.421875" style="129" customWidth="1"/>
    <col min="6920" max="6920" width="4.421875" style="129" customWidth="1"/>
    <col min="6921" max="6921" width="5.00390625" style="129" customWidth="1"/>
    <col min="6922" max="6922" width="5.140625" style="129" customWidth="1"/>
    <col min="6923" max="6923" width="5.28125" style="129" customWidth="1"/>
    <col min="6924" max="6924" width="5.421875" style="129" customWidth="1"/>
    <col min="6925" max="6925" width="5.8515625" style="129" customWidth="1"/>
    <col min="6926" max="6926" width="5.57421875" style="129" customWidth="1"/>
    <col min="6927" max="6927" width="6.00390625" style="129" customWidth="1"/>
    <col min="6928" max="6928" width="5.28125" style="129" customWidth="1"/>
    <col min="6929" max="6930" width="5.421875" style="129" customWidth="1"/>
    <col min="6931" max="6931" width="8.57421875" style="129" customWidth="1"/>
    <col min="6932" max="6932" width="11.57421875" style="129" customWidth="1"/>
    <col min="6933" max="7168" width="8.28125" style="129" customWidth="1"/>
    <col min="7169" max="7169" width="16.00390625" style="129" customWidth="1"/>
    <col min="7170" max="7170" width="42.8515625" style="129" customWidth="1"/>
    <col min="7171" max="7171" width="15.28125" style="129" customWidth="1"/>
    <col min="7172" max="7173" width="10.140625" style="129" customWidth="1"/>
    <col min="7174" max="7174" width="14.57421875" style="129" customWidth="1"/>
    <col min="7175" max="7175" width="5.421875" style="129" customWidth="1"/>
    <col min="7176" max="7176" width="4.421875" style="129" customWidth="1"/>
    <col min="7177" max="7177" width="5.00390625" style="129" customWidth="1"/>
    <col min="7178" max="7178" width="5.140625" style="129" customWidth="1"/>
    <col min="7179" max="7179" width="5.28125" style="129" customWidth="1"/>
    <col min="7180" max="7180" width="5.421875" style="129" customWidth="1"/>
    <col min="7181" max="7181" width="5.8515625" style="129" customWidth="1"/>
    <col min="7182" max="7182" width="5.57421875" style="129" customWidth="1"/>
    <col min="7183" max="7183" width="6.00390625" style="129" customWidth="1"/>
    <col min="7184" max="7184" width="5.28125" style="129" customWidth="1"/>
    <col min="7185" max="7186" width="5.421875" style="129" customWidth="1"/>
    <col min="7187" max="7187" width="8.57421875" style="129" customWidth="1"/>
    <col min="7188" max="7188" width="11.57421875" style="129" customWidth="1"/>
    <col min="7189" max="7424" width="8.28125" style="129" customWidth="1"/>
    <col min="7425" max="7425" width="16.00390625" style="129" customWidth="1"/>
    <col min="7426" max="7426" width="42.8515625" style="129" customWidth="1"/>
    <col min="7427" max="7427" width="15.28125" style="129" customWidth="1"/>
    <col min="7428" max="7429" width="10.140625" style="129" customWidth="1"/>
    <col min="7430" max="7430" width="14.57421875" style="129" customWidth="1"/>
    <col min="7431" max="7431" width="5.421875" style="129" customWidth="1"/>
    <col min="7432" max="7432" width="4.421875" style="129" customWidth="1"/>
    <col min="7433" max="7433" width="5.00390625" style="129" customWidth="1"/>
    <col min="7434" max="7434" width="5.140625" style="129" customWidth="1"/>
    <col min="7435" max="7435" width="5.28125" style="129" customWidth="1"/>
    <col min="7436" max="7436" width="5.421875" style="129" customWidth="1"/>
    <col min="7437" max="7437" width="5.8515625" style="129" customWidth="1"/>
    <col min="7438" max="7438" width="5.57421875" style="129" customWidth="1"/>
    <col min="7439" max="7439" width="6.00390625" style="129" customWidth="1"/>
    <col min="7440" max="7440" width="5.28125" style="129" customWidth="1"/>
    <col min="7441" max="7442" width="5.421875" style="129" customWidth="1"/>
    <col min="7443" max="7443" width="8.57421875" style="129" customWidth="1"/>
    <col min="7444" max="7444" width="11.57421875" style="129" customWidth="1"/>
    <col min="7445" max="7680" width="8.28125" style="129" customWidth="1"/>
    <col min="7681" max="7681" width="16.00390625" style="129" customWidth="1"/>
    <col min="7682" max="7682" width="42.8515625" style="129" customWidth="1"/>
    <col min="7683" max="7683" width="15.28125" style="129" customWidth="1"/>
    <col min="7684" max="7685" width="10.140625" style="129" customWidth="1"/>
    <col min="7686" max="7686" width="14.57421875" style="129" customWidth="1"/>
    <col min="7687" max="7687" width="5.421875" style="129" customWidth="1"/>
    <col min="7688" max="7688" width="4.421875" style="129" customWidth="1"/>
    <col min="7689" max="7689" width="5.00390625" style="129" customWidth="1"/>
    <col min="7690" max="7690" width="5.140625" style="129" customWidth="1"/>
    <col min="7691" max="7691" width="5.28125" style="129" customWidth="1"/>
    <col min="7692" max="7692" width="5.421875" style="129" customWidth="1"/>
    <col min="7693" max="7693" width="5.8515625" style="129" customWidth="1"/>
    <col min="7694" max="7694" width="5.57421875" style="129" customWidth="1"/>
    <col min="7695" max="7695" width="6.00390625" style="129" customWidth="1"/>
    <col min="7696" max="7696" width="5.28125" style="129" customWidth="1"/>
    <col min="7697" max="7698" width="5.421875" style="129" customWidth="1"/>
    <col min="7699" max="7699" width="8.57421875" style="129" customWidth="1"/>
    <col min="7700" max="7700" width="11.57421875" style="129" customWidth="1"/>
    <col min="7701" max="7936" width="8.28125" style="129" customWidth="1"/>
    <col min="7937" max="7937" width="16.00390625" style="129" customWidth="1"/>
    <col min="7938" max="7938" width="42.8515625" style="129" customWidth="1"/>
    <col min="7939" max="7939" width="15.28125" style="129" customWidth="1"/>
    <col min="7940" max="7941" width="10.140625" style="129" customWidth="1"/>
    <col min="7942" max="7942" width="14.57421875" style="129" customWidth="1"/>
    <col min="7943" max="7943" width="5.421875" style="129" customWidth="1"/>
    <col min="7944" max="7944" width="4.421875" style="129" customWidth="1"/>
    <col min="7945" max="7945" width="5.00390625" style="129" customWidth="1"/>
    <col min="7946" max="7946" width="5.140625" style="129" customWidth="1"/>
    <col min="7947" max="7947" width="5.28125" style="129" customWidth="1"/>
    <col min="7948" max="7948" width="5.421875" style="129" customWidth="1"/>
    <col min="7949" max="7949" width="5.8515625" style="129" customWidth="1"/>
    <col min="7950" max="7950" width="5.57421875" style="129" customWidth="1"/>
    <col min="7951" max="7951" width="6.00390625" style="129" customWidth="1"/>
    <col min="7952" max="7952" width="5.28125" style="129" customWidth="1"/>
    <col min="7953" max="7954" width="5.421875" style="129" customWidth="1"/>
    <col min="7955" max="7955" width="8.57421875" style="129" customWidth="1"/>
    <col min="7956" max="7956" width="11.57421875" style="129" customWidth="1"/>
    <col min="7957" max="8192" width="8.28125" style="129" customWidth="1"/>
    <col min="8193" max="8193" width="16.00390625" style="129" customWidth="1"/>
    <col min="8194" max="8194" width="42.8515625" style="129" customWidth="1"/>
    <col min="8195" max="8195" width="15.28125" style="129" customWidth="1"/>
    <col min="8196" max="8197" width="10.140625" style="129" customWidth="1"/>
    <col min="8198" max="8198" width="14.57421875" style="129" customWidth="1"/>
    <col min="8199" max="8199" width="5.421875" style="129" customWidth="1"/>
    <col min="8200" max="8200" width="4.421875" style="129" customWidth="1"/>
    <col min="8201" max="8201" width="5.00390625" style="129" customWidth="1"/>
    <col min="8202" max="8202" width="5.140625" style="129" customWidth="1"/>
    <col min="8203" max="8203" width="5.28125" style="129" customWidth="1"/>
    <col min="8204" max="8204" width="5.421875" style="129" customWidth="1"/>
    <col min="8205" max="8205" width="5.8515625" style="129" customWidth="1"/>
    <col min="8206" max="8206" width="5.57421875" style="129" customWidth="1"/>
    <col min="8207" max="8207" width="6.00390625" style="129" customWidth="1"/>
    <col min="8208" max="8208" width="5.28125" style="129" customWidth="1"/>
    <col min="8209" max="8210" width="5.421875" style="129" customWidth="1"/>
    <col min="8211" max="8211" width="8.57421875" style="129" customWidth="1"/>
    <col min="8212" max="8212" width="11.57421875" style="129" customWidth="1"/>
    <col min="8213" max="8448" width="8.28125" style="129" customWidth="1"/>
    <col min="8449" max="8449" width="16.00390625" style="129" customWidth="1"/>
    <col min="8450" max="8450" width="42.8515625" style="129" customWidth="1"/>
    <col min="8451" max="8451" width="15.28125" style="129" customWidth="1"/>
    <col min="8452" max="8453" width="10.140625" style="129" customWidth="1"/>
    <col min="8454" max="8454" width="14.57421875" style="129" customWidth="1"/>
    <col min="8455" max="8455" width="5.421875" style="129" customWidth="1"/>
    <col min="8456" max="8456" width="4.421875" style="129" customWidth="1"/>
    <col min="8457" max="8457" width="5.00390625" style="129" customWidth="1"/>
    <col min="8458" max="8458" width="5.140625" style="129" customWidth="1"/>
    <col min="8459" max="8459" width="5.28125" style="129" customWidth="1"/>
    <col min="8460" max="8460" width="5.421875" style="129" customWidth="1"/>
    <col min="8461" max="8461" width="5.8515625" style="129" customWidth="1"/>
    <col min="8462" max="8462" width="5.57421875" style="129" customWidth="1"/>
    <col min="8463" max="8463" width="6.00390625" style="129" customWidth="1"/>
    <col min="8464" max="8464" width="5.28125" style="129" customWidth="1"/>
    <col min="8465" max="8466" width="5.421875" style="129" customWidth="1"/>
    <col min="8467" max="8467" width="8.57421875" style="129" customWidth="1"/>
    <col min="8468" max="8468" width="11.57421875" style="129" customWidth="1"/>
    <col min="8469" max="8704" width="8.28125" style="129" customWidth="1"/>
    <col min="8705" max="8705" width="16.00390625" style="129" customWidth="1"/>
    <col min="8706" max="8706" width="42.8515625" style="129" customWidth="1"/>
    <col min="8707" max="8707" width="15.28125" style="129" customWidth="1"/>
    <col min="8708" max="8709" width="10.140625" style="129" customWidth="1"/>
    <col min="8710" max="8710" width="14.57421875" style="129" customWidth="1"/>
    <col min="8711" max="8711" width="5.421875" style="129" customWidth="1"/>
    <col min="8712" max="8712" width="4.421875" style="129" customWidth="1"/>
    <col min="8713" max="8713" width="5.00390625" style="129" customWidth="1"/>
    <col min="8714" max="8714" width="5.140625" style="129" customWidth="1"/>
    <col min="8715" max="8715" width="5.28125" style="129" customWidth="1"/>
    <col min="8716" max="8716" width="5.421875" style="129" customWidth="1"/>
    <col min="8717" max="8717" width="5.8515625" style="129" customWidth="1"/>
    <col min="8718" max="8718" width="5.57421875" style="129" customWidth="1"/>
    <col min="8719" max="8719" width="6.00390625" style="129" customWidth="1"/>
    <col min="8720" max="8720" width="5.28125" style="129" customWidth="1"/>
    <col min="8721" max="8722" width="5.421875" style="129" customWidth="1"/>
    <col min="8723" max="8723" width="8.57421875" style="129" customWidth="1"/>
    <col min="8724" max="8724" width="11.57421875" style="129" customWidth="1"/>
    <col min="8725" max="8960" width="8.28125" style="129" customWidth="1"/>
    <col min="8961" max="8961" width="16.00390625" style="129" customWidth="1"/>
    <col min="8962" max="8962" width="42.8515625" style="129" customWidth="1"/>
    <col min="8963" max="8963" width="15.28125" style="129" customWidth="1"/>
    <col min="8964" max="8965" width="10.140625" style="129" customWidth="1"/>
    <col min="8966" max="8966" width="14.57421875" style="129" customWidth="1"/>
    <col min="8967" max="8967" width="5.421875" style="129" customWidth="1"/>
    <col min="8968" max="8968" width="4.421875" style="129" customWidth="1"/>
    <col min="8969" max="8969" width="5.00390625" style="129" customWidth="1"/>
    <col min="8970" max="8970" width="5.140625" style="129" customWidth="1"/>
    <col min="8971" max="8971" width="5.28125" style="129" customWidth="1"/>
    <col min="8972" max="8972" width="5.421875" style="129" customWidth="1"/>
    <col min="8973" max="8973" width="5.8515625" style="129" customWidth="1"/>
    <col min="8974" max="8974" width="5.57421875" style="129" customWidth="1"/>
    <col min="8975" max="8975" width="6.00390625" style="129" customWidth="1"/>
    <col min="8976" max="8976" width="5.28125" style="129" customWidth="1"/>
    <col min="8977" max="8978" width="5.421875" style="129" customWidth="1"/>
    <col min="8979" max="8979" width="8.57421875" style="129" customWidth="1"/>
    <col min="8980" max="8980" width="11.57421875" style="129" customWidth="1"/>
    <col min="8981" max="9216" width="8.28125" style="129" customWidth="1"/>
    <col min="9217" max="9217" width="16.00390625" style="129" customWidth="1"/>
    <col min="9218" max="9218" width="42.8515625" style="129" customWidth="1"/>
    <col min="9219" max="9219" width="15.28125" style="129" customWidth="1"/>
    <col min="9220" max="9221" width="10.140625" style="129" customWidth="1"/>
    <col min="9222" max="9222" width="14.57421875" style="129" customWidth="1"/>
    <col min="9223" max="9223" width="5.421875" style="129" customWidth="1"/>
    <col min="9224" max="9224" width="4.421875" style="129" customWidth="1"/>
    <col min="9225" max="9225" width="5.00390625" style="129" customWidth="1"/>
    <col min="9226" max="9226" width="5.140625" style="129" customWidth="1"/>
    <col min="9227" max="9227" width="5.28125" style="129" customWidth="1"/>
    <col min="9228" max="9228" width="5.421875" style="129" customWidth="1"/>
    <col min="9229" max="9229" width="5.8515625" style="129" customWidth="1"/>
    <col min="9230" max="9230" width="5.57421875" style="129" customWidth="1"/>
    <col min="9231" max="9231" width="6.00390625" style="129" customWidth="1"/>
    <col min="9232" max="9232" width="5.28125" style="129" customWidth="1"/>
    <col min="9233" max="9234" width="5.421875" style="129" customWidth="1"/>
    <col min="9235" max="9235" width="8.57421875" style="129" customWidth="1"/>
    <col min="9236" max="9236" width="11.57421875" style="129" customWidth="1"/>
    <col min="9237" max="9472" width="8.28125" style="129" customWidth="1"/>
    <col min="9473" max="9473" width="16.00390625" style="129" customWidth="1"/>
    <col min="9474" max="9474" width="42.8515625" style="129" customWidth="1"/>
    <col min="9475" max="9475" width="15.28125" style="129" customWidth="1"/>
    <col min="9476" max="9477" width="10.140625" style="129" customWidth="1"/>
    <col min="9478" max="9478" width="14.57421875" style="129" customWidth="1"/>
    <col min="9479" max="9479" width="5.421875" style="129" customWidth="1"/>
    <col min="9480" max="9480" width="4.421875" style="129" customWidth="1"/>
    <col min="9481" max="9481" width="5.00390625" style="129" customWidth="1"/>
    <col min="9482" max="9482" width="5.140625" style="129" customWidth="1"/>
    <col min="9483" max="9483" width="5.28125" style="129" customWidth="1"/>
    <col min="9484" max="9484" width="5.421875" style="129" customWidth="1"/>
    <col min="9485" max="9485" width="5.8515625" style="129" customWidth="1"/>
    <col min="9486" max="9486" width="5.57421875" style="129" customWidth="1"/>
    <col min="9487" max="9487" width="6.00390625" style="129" customWidth="1"/>
    <col min="9488" max="9488" width="5.28125" style="129" customWidth="1"/>
    <col min="9489" max="9490" width="5.421875" style="129" customWidth="1"/>
    <col min="9491" max="9491" width="8.57421875" style="129" customWidth="1"/>
    <col min="9492" max="9492" width="11.57421875" style="129" customWidth="1"/>
    <col min="9493" max="9728" width="8.28125" style="129" customWidth="1"/>
    <col min="9729" max="9729" width="16.00390625" style="129" customWidth="1"/>
    <col min="9730" max="9730" width="42.8515625" style="129" customWidth="1"/>
    <col min="9731" max="9731" width="15.28125" style="129" customWidth="1"/>
    <col min="9732" max="9733" width="10.140625" style="129" customWidth="1"/>
    <col min="9734" max="9734" width="14.57421875" style="129" customWidth="1"/>
    <col min="9735" max="9735" width="5.421875" style="129" customWidth="1"/>
    <col min="9736" max="9736" width="4.421875" style="129" customWidth="1"/>
    <col min="9737" max="9737" width="5.00390625" style="129" customWidth="1"/>
    <col min="9738" max="9738" width="5.140625" style="129" customWidth="1"/>
    <col min="9739" max="9739" width="5.28125" style="129" customWidth="1"/>
    <col min="9740" max="9740" width="5.421875" style="129" customWidth="1"/>
    <col min="9741" max="9741" width="5.8515625" style="129" customWidth="1"/>
    <col min="9742" max="9742" width="5.57421875" style="129" customWidth="1"/>
    <col min="9743" max="9743" width="6.00390625" style="129" customWidth="1"/>
    <col min="9744" max="9744" width="5.28125" style="129" customWidth="1"/>
    <col min="9745" max="9746" width="5.421875" style="129" customWidth="1"/>
    <col min="9747" max="9747" width="8.57421875" style="129" customWidth="1"/>
    <col min="9748" max="9748" width="11.57421875" style="129" customWidth="1"/>
    <col min="9749" max="9984" width="8.28125" style="129" customWidth="1"/>
    <col min="9985" max="9985" width="16.00390625" style="129" customWidth="1"/>
    <col min="9986" max="9986" width="42.8515625" style="129" customWidth="1"/>
    <col min="9987" max="9987" width="15.28125" style="129" customWidth="1"/>
    <col min="9988" max="9989" width="10.140625" style="129" customWidth="1"/>
    <col min="9990" max="9990" width="14.57421875" style="129" customWidth="1"/>
    <col min="9991" max="9991" width="5.421875" style="129" customWidth="1"/>
    <col min="9992" max="9992" width="4.421875" style="129" customWidth="1"/>
    <col min="9993" max="9993" width="5.00390625" style="129" customWidth="1"/>
    <col min="9994" max="9994" width="5.140625" style="129" customWidth="1"/>
    <col min="9995" max="9995" width="5.28125" style="129" customWidth="1"/>
    <col min="9996" max="9996" width="5.421875" style="129" customWidth="1"/>
    <col min="9997" max="9997" width="5.8515625" style="129" customWidth="1"/>
    <col min="9998" max="9998" width="5.57421875" style="129" customWidth="1"/>
    <col min="9999" max="9999" width="6.00390625" style="129" customWidth="1"/>
    <col min="10000" max="10000" width="5.28125" style="129" customWidth="1"/>
    <col min="10001" max="10002" width="5.421875" style="129" customWidth="1"/>
    <col min="10003" max="10003" width="8.57421875" style="129" customWidth="1"/>
    <col min="10004" max="10004" width="11.57421875" style="129" customWidth="1"/>
    <col min="10005" max="10240" width="8.28125" style="129" customWidth="1"/>
    <col min="10241" max="10241" width="16.00390625" style="129" customWidth="1"/>
    <col min="10242" max="10242" width="42.8515625" style="129" customWidth="1"/>
    <col min="10243" max="10243" width="15.28125" style="129" customWidth="1"/>
    <col min="10244" max="10245" width="10.140625" style="129" customWidth="1"/>
    <col min="10246" max="10246" width="14.57421875" style="129" customWidth="1"/>
    <col min="10247" max="10247" width="5.421875" style="129" customWidth="1"/>
    <col min="10248" max="10248" width="4.421875" style="129" customWidth="1"/>
    <col min="10249" max="10249" width="5.00390625" style="129" customWidth="1"/>
    <col min="10250" max="10250" width="5.140625" style="129" customWidth="1"/>
    <col min="10251" max="10251" width="5.28125" style="129" customWidth="1"/>
    <col min="10252" max="10252" width="5.421875" style="129" customWidth="1"/>
    <col min="10253" max="10253" width="5.8515625" style="129" customWidth="1"/>
    <col min="10254" max="10254" width="5.57421875" style="129" customWidth="1"/>
    <col min="10255" max="10255" width="6.00390625" style="129" customWidth="1"/>
    <col min="10256" max="10256" width="5.28125" style="129" customWidth="1"/>
    <col min="10257" max="10258" width="5.421875" style="129" customWidth="1"/>
    <col min="10259" max="10259" width="8.57421875" style="129" customWidth="1"/>
    <col min="10260" max="10260" width="11.57421875" style="129" customWidth="1"/>
    <col min="10261" max="10496" width="8.28125" style="129" customWidth="1"/>
    <col min="10497" max="10497" width="16.00390625" style="129" customWidth="1"/>
    <col min="10498" max="10498" width="42.8515625" style="129" customWidth="1"/>
    <col min="10499" max="10499" width="15.28125" style="129" customWidth="1"/>
    <col min="10500" max="10501" width="10.140625" style="129" customWidth="1"/>
    <col min="10502" max="10502" width="14.57421875" style="129" customWidth="1"/>
    <col min="10503" max="10503" width="5.421875" style="129" customWidth="1"/>
    <col min="10504" max="10504" width="4.421875" style="129" customWidth="1"/>
    <col min="10505" max="10505" width="5.00390625" style="129" customWidth="1"/>
    <col min="10506" max="10506" width="5.140625" style="129" customWidth="1"/>
    <col min="10507" max="10507" width="5.28125" style="129" customWidth="1"/>
    <col min="10508" max="10508" width="5.421875" style="129" customWidth="1"/>
    <col min="10509" max="10509" width="5.8515625" style="129" customWidth="1"/>
    <col min="10510" max="10510" width="5.57421875" style="129" customWidth="1"/>
    <col min="10511" max="10511" width="6.00390625" style="129" customWidth="1"/>
    <col min="10512" max="10512" width="5.28125" style="129" customWidth="1"/>
    <col min="10513" max="10514" width="5.421875" style="129" customWidth="1"/>
    <col min="10515" max="10515" width="8.57421875" style="129" customWidth="1"/>
    <col min="10516" max="10516" width="11.57421875" style="129" customWidth="1"/>
    <col min="10517" max="10752" width="8.28125" style="129" customWidth="1"/>
    <col min="10753" max="10753" width="16.00390625" style="129" customWidth="1"/>
    <col min="10754" max="10754" width="42.8515625" style="129" customWidth="1"/>
    <col min="10755" max="10755" width="15.28125" style="129" customWidth="1"/>
    <col min="10756" max="10757" width="10.140625" style="129" customWidth="1"/>
    <col min="10758" max="10758" width="14.57421875" style="129" customWidth="1"/>
    <col min="10759" max="10759" width="5.421875" style="129" customWidth="1"/>
    <col min="10760" max="10760" width="4.421875" style="129" customWidth="1"/>
    <col min="10761" max="10761" width="5.00390625" style="129" customWidth="1"/>
    <col min="10762" max="10762" width="5.140625" style="129" customWidth="1"/>
    <col min="10763" max="10763" width="5.28125" style="129" customWidth="1"/>
    <col min="10764" max="10764" width="5.421875" style="129" customWidth="1"/>
    <col min="10765" max="10765" width="5.8515625" style="129" customWidth="1"/>
    <col min="10766" max="10766" width="5.57421875" style="129" customWidth="1"/>
    <col min="10767" max="10767" width="6.00390625" style="129" customWidth="1"/>
    <col min="10768" max="10768" width="5.28125" style="129" customWidth="1"/>
    <col min="10769" max="10770" width="5.421875" style="129" customWidth="1"/>
    <col min="10771" max="10771" width="8.57421875" style="129" customWidth="1"/>
    <col min="10772" max="10772" width="11.57421875" style="129" customWidth="1"/>
    <col min="10773" max="11008" width="8.28125" style="129" customWidth="1"/>
    <col min="11009" max="11009" width="16.00390625" style="129" customWidth="1"/>
    <col min="11010" max="11010" width="42.8515625" style="129" customWidth="1"/>
    <col min="11011" max="11011" width="15.28125" style="129" customWidth="1"/>
    <col min="11012" max="11013" width="10.140625" style="129" customWidth="1"/>
    <col min="11014" max="11014" width="14.57421875" style="129" customWidth="1"/>
    <col min="11015" max="11015" width="5.421875" style="129" customWidth="1"/>
    <col min="11016" max="11016" width="4.421875" style="129" customWidth="1"/>
    <col min="11017" max="11017" width="5.00390625" style="129" customWidth="1"/>
    <col min="11018" max="11018" width="5.140625" style="129" customWidth="1"/>
    <col min="11019" max="11019" width="5.28125" style="129" customWidth="1"/>
    <col min="11020" max="11020" width="5.421875" style="129" customWidth="1"/>
    <col min="11021" max="11021" width="5.8515625" style="129" customWidth="1"/>
    <col min="11022" max="11022" width="5.57421875" style="129" customWidth="1"/>
    <col min="11023" max="11023" width="6.00390625" style="129" customWidth="1"/>
    <col min="11024" max="11024" width="5.28125" style="129" customWidth="1"/>
    <col min="11025" max="11026" width="5.421875" style="129" customWidth="1"/>
    <col min="11027" max="11027" width="8.57421875" style="129" customWidth="1"/>
    <col min="11028" max="11028" width="11.57421875" style="129" customWidth="1"/>
    <col min="11029" max="11264" width="8.28125" style="129" customWidth="1"/>
    <col min="11265" max="11265" width="16.00390625" style="129" customWidth="1"/>
    <col min="11266" max="11266" width="42.8515625" style="129" customWidth="1"/>
    <col min="11267" max="11267" width="15.28125" style="129" customWidth="1"/>
    <col min="11268" max="11269" width="10.140625" style="129" customWidth="1"/>
    <col min="11270" max="11270" width="14.57421875" style="129" customWidth="1"/>
    <col min="11271" max="11271" width="5.421875" style="129" customWidth="1"/>
    <col min="11272" max="11272" width="4.421875" style="129" customWidth="1"/>
    <col min="11273" max="11273" width="5.00390625" style="129" customWidth="1"/>
    <col min="11274" max="11274" width="5.140625" style="129" customWidth="1"/>
    <col min="11275" max="11275" width="5.28125" style="129" customWidth="1"/>
    <col min="11276" max="11276" width="5.421875" style="129" customWidth="1"/>
    <col min="11277" max="11277" width="5.8515625" style="129" customWidth="1"/>
    <col min="11278" max="11278" width="5.57421875" style="129" customWidth="1"/>
    <col min="11279" max="11279" width="6.00390625" style="129" customWidth="1"/>
    <col min="11280" max="11280" width="5.28125" style="129" customWidth="1"/>
    <col min="11281" max="11282" width="5.421875" style="129" customWidth="1"/>
    <col min="11283" max="11283" width="8.57421875" style="129" customWidth="1"/>
    <col min="11284" max="11284" width="11.57421875" style="129" customWidth="1"/>
    <col min="11285" max="11520" width="8.28125" style="129" customWidth="1"/>
    <col min="11521" max="11521" width="16.00390625" style="129" customWidth="1"/>
    <col min="11522" max="11522" width="42.8515625" style="129" customWidth="1"/>
    <col min="11523" max="11523" width="15.28125" style="129" customWidth="1"/>
    <col min="11524" max="11525" width="10.140625" style="129" customWidth="1"/>
    <col min="11526" max="11526" width="14.57421875" style="129" customWidth="1"/>
    <col min="11527" max="11527" width="5.421875" style="129" customWidth="1"/>
    <col min="11528" max="11528" width="4.421875" style="129" customWidth="1"/>
    <col min="11529" max="11529" width="5.00390625" style="129" customWidth="1"/>
    <col min="11530" max="11530" width="5.140625" style="129" customWidth="1"/>
    <col min="11531" max="11531" width="5.28125" style="129" customWidth="1"/>
    <col min="11532" max="11532" width="5.421875" style="129" customWidth="1"/>
    <col min="11533" max="11533" width="5.8515625" style="129" customWidth="1"/>
    <col min="11534" max="11534" width="5.57421875" style="129" customWidth="1"/>
    <col min="11535" max="11535" width="6.00390625" style="129" customWidth="1"/>
    <col min="11536" max="11536" width="5.28125" style="129" customWidth="1"/>
    <col min="11537" max="11538" width="5.421875" style="129" customWidth="1"/>
    <col min="11539" max="11539" width="8.57421875" style="129" customWidth="1"/>
    <col min="11540" max="11540" width="11.57421875" style="129" customWidth="1"/>
    <col min="11541" max="11776" width="8.28125" style="129" customWidth="1"/>
    <col min="11777" max="11777" width="16.00390625" style="129" customWidth="1"/>
    <col min="11778" max="11778" width="42.8515625" style="129" customWidth="1"/>
    <col min="11779" max="11779" width="15.28125" style="129" customWidth="1"/>
    <col min="11780" max="11781" width="10.140625" style="129" customWidth="1"/>
    <col min="11782" max="11782" width="14.57421875" style="129" customWidth="1"/>
    <col min="11783" max="11783" width="5.421875" style="129" customWidth="1"/>
    <col min="11784" max="11784" width="4.421875" style="129" customWidth="1"/>
    <col min="11785" max="11785" width="5.00390625" style="129" customWidth="1"/>
    <col min="11786" max="11786" width="5.140625" style="129" customWidth="1"/>
    <col min="11787" max="11787" width="5.28125" style="129" customWidth="1"/>
    <col min="11788" max="11788" width="5.421875" style="129" customWidth="1"/>
    <col min="11789" max="11789" width="5.8515625" style="129" customWidth="1"/>
    <col min="11790" max="11790" width="5.57421875" style="129" customWidth="1"/>
    <col min="11791" max="11791" width="6.00390625" style="129" customWidth="1"/>
    <col min="11792" max="11792" width="5.28125" style="129" customWidth="1"/>
    <col min="11793" max="11794" width="5.421875" style="129" customWidth="1"/>
    <col min="11795" max="11795" width="8.57421875" style="129" customWidth="1"/>
    <col min="11796" max="11796" width="11.57421875" style="129" customWidth="1"/>
    <col min="11797" max="12032" width="8.28125" style="129" customWidth="1"/>
    <col min="12033" max="12033" width="16.00390625" style="129" customWidth="1"/>
    <col min="12034" max="12034" width="42.8515625" style="129" customWidth="1"/>
    <col min="12035" max="12035" width="15.28125" style="129" customWidth="1"/>
    <col min="12036" max="12037" width="10.140625" style="129" customWidth="1"/>
    <col min="12038" max="12038" width="14.57421875" style="129" customWidth="1"/>
    <col min="12039" max="12039" width="5.421875" style="129" customWidth="1"/>
    <col min="12040" max="12040" width="4.421875" style="129" customWidth="1"/>
    <col min="12041" max="12041" width="5.00390625" style="129" customWidth="1"/>
    <col min="12042" max="12042" width="5.140625" style="129" customWidth="1"/>
    <col min="12043" max="12043" width="5.28125" style="129" customWidth="1"/>
    <col min="12044" max="12044" width="5.421875" style="129" customWidth="1"/>
    <col min="12045" max="12045" width="5.8515625" style="129" customWidth="1"/>
    <col min="12046" max="12046" width="5.57421875" style="129" customWidth="1"/>
    <col min="12047" max="12047" width="6.00390625" style="129" customWidth="1"/>
    <col min="12048" max="12048" width="5.28125" style="129" customWidth="1"/>
    <col min="12049" max="12050" width="5.421875" style="129" customWidth="1"/>
    <col min="12051" max="12051" width="8.57421875" style="129" customWidth="1"/>
    <col min="12052" max="12052" width="11.57421875" style="129" customWidth="1"/>
    <col min="12053" max="12288" width="8.28125" style="129" customWidth="1"/>
    <col min="12289" max="12289" width="16.00390625" style="129" customWidth="1"/>
    <col min="12290" max="12290" width="42.8515625" style="129" customWidth="1"/>
    <col min="12291" max="12291" width="15.28125" style="129" customWidth="1"/>
    <col min="12292" max="12293" width="10.140625" style="129" customWidth="1"/>
    <col min="12294" max="12294" width="14.57421875" style="129" customWidth="1"/>
    <col min="12295" max="12295" width="5.421875" style="129" customWidth="1"/>
    <col min="12296" max="12296" width="4.421875" style="129" customWidth="1"/>
    <col min="12297" max="12297" width="5.00390625" style="129" customWidth="1"/>
    <col min="12298" max="12298" width="5.140625" style="129" customWidth="1"/>
    <col min="12299" max="12299" width="5.28125" style="129" customWidth="1"/>
    <col min="12300" max="12300" width="5.421875" style="129" customWidth="1"/>
    <col min="12301" max="12301" width="5.8515625" style="129" customWidth="1"/>
    <col min="12302" max="12302" width="5.57421875" style="129" customWidth="1"/>
    <col min="12303" max="12303" width="6.00390625" style="129" customWidth="1"/>
    <col min="12304" max="12304" width="5.28125" style="129" customWidth="1"/>
    <col min="12305" max="12306" width="5.421875" style="129" customWidth="1"/>
    <col min="12307" max="12307" width="8.57421875" style="129" customWidth="1"/>
    <col min="12308" max="12308" width="11.57421875" style="129" customWidth="1"/>
    <col min="12309" max="12544" width="8.28125" style="129" customWidth="1"/>
    <col min="12545" max="12545" width="16.00390625" style="129" customWidth="1"/>
    <col min="12546" max="12546" width="42.8515625" style="129" customWidth="1"/>
    <col min="12547" max="12547" width="15.28125" style="129" customWidth="1"/>
    <col min="12548" max="12549" width="10.140625" style="129" customWidth="1"/>
    <col min="12550" max="12550" width="14.57421875" style="129" customWidth="1"/>
    <col min="12551" max="12551" width="5.421875" style="129" customWidth="1"/>
    <col min="12552" max="12552" width="4.421875" style="129" customWidth="1"/>
    <col min="12553" max="12553" width="5.00390625" style="129" customWidth="1"/>
    <col min="12554" max="12554" width="5.140625" style="129" customWidth="1"/>
    <col min="12555" max="12555" width="5.28125" style="129" customWidth="1"/>
    <col min="12556" max="12556" width="5.421875" style="129" customWidth="1"/>
    <col min="12557" max="12557" width="5.8515625" style="129" customWidth="1"/>
    <col min="12558" max="12558" width="5.57421875" style="129" customWidth="1"/>
    <col min="12559" max="12559" width="6.00390625" style="129" customWidth="1"/>
    <col min="12560" max="12560" width="5.28125" style="129" customWidth="1"/>
    <col min="12561" max="12562" width="5.421875" style="129" customWidth="1"/>
    <col min="12563" max="12563" width="8.57421875" style="129" customWidth="1"/>
    <col min="12564" max="12564" width="11.57421875" style="129" customWidth="1"/>
    <col min="12565" max="12800" width="8.28125" style="129" customWidth="1"/>
    <col min="12801" max="12801" width="16.00390625" style="129" customWidth="1"/>
    <col min="12802" max="12802" width="42.8515625" style="129" customWidth="1"/>
    <col min="12803" max="12803" width="15.28125" style="129" customWidth="1"/>
    <col min="12804" max="12805" width="10.140625" style="129" customWidth="1"/>
    <col min="12806" max="12806" width="14.57421875" style="129" customWidth="1"/>
    <col min="12807" max="12807" width="5.421875" style="129" customWidth="1"/>
    <col min="12808" max="12808" width="4.421875" style="129" customWidth="1"/>
    <col min="12809" max="12809" width="5.00390625" style="129" customWidth="1"/>
    <col min="12810" max="12810" width="5.140625" style="129" customWidth="1"/>
    <col min="12811" max="12811" width="5.28125" style="129" customWidth="1"/>
    <col min="12812" max="12812" width="5.421875" style="129" customWidth="1"/>
    <col min="12813" max="12813" width="5.8515625" style="129" customWidth="1"/>
    <col min="12814" max="12814" width="5.57421875" style="129" customWidth="1"/>
    <col min="12815" max="12815" width="6.00390625" style="129" customWidth="1"/>
    <col min="12816" max="12816" width="5.28125" style="129" customWidth="1"/>
    <col min="12817" max="12818" width="5.421875" style="129" customWidth="1"/>
    <col min="12819" max="12819" width="8.57421875" style="129" customWidth="1"/>
    <col min="12820" max="12820" width="11.57421875" style="129" customWidth="1"/>
    <col min="12821" max="13056" width="8.28125" style="129" customWidth="1"/>
    <col min="13057" max="13057" width="16.00390625" style="129" customWidth="1"/>
    <col min="13058" max="13058" width="42.8515625" style="129" customWidth="1"/>
    <col min="13059" max="13059" width="15.28125" style="129" customWidth="1"/>
    <col min="13060" max="13061" width="10.140625" style="129" customWidth="1"/>
    <col min="13062" max="13062" width="14.57421875" style="129" customWidth="1"/>
    <col min="13063" max="13063" width="5.421875" style="129" customWidth="1"/>
    <col min="13064" max="13064" width="4.421875" style="129" customWidth="1"/>
    <col min="13065" max="13065" width="5.00390625" style="129" customWidth="1"/>
    <col min="13066" max="13066" width="5.140625" style="129" customWidth="1"/>
    <col min="13067" max="13067" width="5.28125" style="129" customWidth="1"/>
    <col min="13068" max="13068" width="5.421875" style="129" customWidth="1"/>
    <col min="13069" max="13069" width="5.8515625" style="129" customWidth="1"/>
    <col min="13070" max="13070" width="5.57421875" style="129" customWidth="1"/>
    <col min="13071" max="13071" width="6.00390625" style="129" customWidth="1"/>
    <col min="13072" max="13072" width="5.28125" style="129" customWidth="1"/>
    <col min="13073" max="13074" width="5.421875" style="129" customWidth="1"/>
    <col min="13075" max="13075" width="8.57421875" style="129" customWidth="1"/>
    <col min="13076" max="13076" width="11.57421875" style="129" customWidth="1"/>
    <col min="13077" max="13312" width="8.28125" style="129" customWidth="1"/>
    <col min="13313" max="13313" width="16.00390625" style="129" customWidth="1"/>
    <col min="13314" max="13314" width="42.8515625" style="129" customWidth="1"/>
    <col min="13315" max="13315" width="15.28125" style="129" customWidth="1"/>
    <col min="13316" max="13317" width="10.140625" style="129" customWidth="1"/>
    <col min="13318" max="13318" width="14.57421875" style="129" customWidth="1"/>
    <col min="13319" max="13319" width="5.421875" style="129" customWidth="1"/>
    <col min="13320" max="13320" width="4.421875" style="129" customWidth="1"/>
    <col min="13321" max="13321" width="5.00390625" style="129" customWidth="1"/>
    <col min="13322" max="13322" width="5.140625" style="129" customWidth="1"/>
    <col min="13323" max="13323" width="5.28125" style="129" customWidth="1"/>
    <col min="13324" max="13324" width="5.421875" style="129" customWidth="1"/>
    <col min="13325" max="13325" width="5.8515625" style="129" customWidth="1"/>
    <col min="13326" max="13326" width="5.57421875" style="129" customWidth="1"/>
    <col min="13327" max="13327" width="6.00390625" style="129" customWidth="1"/>
    <col min="13328" max="13328" width="5.28125" style="129" customWidth="1"/>
    <col min="13329" max="13330" width="5.421875" style="129" customWidth="1"/>
    <col min="13331" max="13331" width="8.57421875" style="129" customWidth="1"/>
    <col min="13332" max="13332" width="11.57421875" style="129" customWidth="1"/>
    <col min="13333" max="13568" width="8.28125" style="129" customWidth="1"/>
    <col min="13569" max="13569" width="16.00390625" style="129" customWidth="1"/>
    <col min="13570" max="13570" width="42.8515625" style="129" customWidth="1"/>
    <col min="13571" max="13571" width="15.28125" style="129" customWidth="1"/>
    <col min="13572" max="13573" width="10.140625" style="129" customWidth="1"/>
    <col min="13574" max="13574" width="14.57421875" style="129" customWidth="1"/>
    <col min="13575" max="13575" width="5.421875" style="129" customWidth="1"/>
    <col min="13576" max="13576" width="4.421875" style="129" customWidth="1"/>
    <col min="13577" max="13577" width="5.00390625" style="129" customWidth="1"/>
    <col min="13578" max="13578" width="5.140625" style="129" customWidth="1"/>
    <col min="13579" max="13579" width="5.28125" style="129" customWidth="1"/>
    <col min="13580" max="13580" width="5.421875" style="129" customWidth="1"/>
    <col min="13581" max="13581" width="5.8515625" style="129" customWidth="1"/>
    <col min="13582" max="13582" width="5.57421875" style="129" customWidth="1"/>
    <col min="13583" max="13583" width="6.00390625" style="129" customWidth="1"/>
    <col min="13584" max="13584" width="5.28125" style="129" customWidth="1"/>
    <col min="13585" max="13586" width="5.421875" style="129" customWidth="1"/>
    <col min="13587" max="13587" width="8.57421875" style="129" customWidth="1"/>
    <col min="13588" max="13588" width="11.57421875" style="129" customWidth="1"/>
    <col min="13589" max="13824" width="8.28125" style="129" customWidth="1"/>
    <col min="13825" max="13825" width="16.00390625" style="129" customWidth="1"/>
    <col min="13826" max="13826" width="42.8515625" style="129" customWidth="1"/>
    <col min="13827" max="13827" width="15.28125" style="129" customWidth="1"/>
    <col min="13828" max="13829" width="10.140625" style="129" customWidth="1"/>
    <col min="13830" max="13830" width="14.57421875" style="129" customWidth="1"/>
    <col min="13831" max="13831" width="5.421875" style="129" customWidth="1"/>
    <col min="13832" max="13832" width="4.421875" style="129" customWidth="1"/>
    <col min="13833" max="13833" width="5.00390625" style="129" customWidth="1"/>
    <col min="13834" max="13834" width="5.140625" style="129" customWidth="1"/>
    <col min="13835" max="13835" width="5.28125" style="129" customWidth="1"/>
    <col min="13836" max="13836" width="5.421875" style="129" customWidth="1"/>
    <col min="13837" max="13837" width="5.8515625" style="129" customWidth="1"/>
    <col min="13838" max="13838" width="5.57421875" style="129" customWidth="1"/>
    <col min="13839" max="13839" width="6.00390625" style="129" customWidth="1"/>
    <col min="13840" max="13840" width="5.28125" style="129" customWidth="1"/>
    <col min="13841" max="13842" width="5.421875" style="129" customWidth="1"/>
    <col min="13843" max="13843" width="8.57421875" style="129" customWidth="1"/>
    <col min="13844" max="13844" width="11.57421875" style="129" customWidth="1"/>
    <col min="13845" max="14080" width="8.28125" style="129" customWidth="1"/>
    <col min="14081" max="14081" width="16.00390625" style="129" customWidth="1"/>
    <col min="14082" max="14082" width="42.8515625" style="129" customWidth="1"/>
    <col min="14083" max="14083" width="15.28125" style="129" customWidth="1"/>
    <col min="14084" max="14085" width="10.140625" style="129" customWidth="1"/>
    <col min="14086" max="14086" width="14.57421875" style="129" customWidth="1"/>
    <col min="14087" max="14087" width="5.421875" style="129" customWidth="1"/>
    <col min="14088" max="14088" width="4.421875" style="129" customWidth="1"/>
    <col min="14089" max="14089" width="5.00390625" style="129" customWidth="1"/>
    <col min="14090" max="14090" width="5.140625" style="129" customWidth="1"/>
    <col min="14091" max="14091" width="5.28125" style="129" customWidth="1"/>
    <col min="14092" max="14092" width="5.421875" style="129" customWidth="1"/>
    <col min="14093" max="14093" width="5.8515625" style="129" customWidth="1"/>
    <col min="14094" max="14094" width="5.57421875" style="129" customWidth="1"/>
    <col min="14095" max="14095" width="6.00390625" style="129" customWidth="1"/>
    <col min="14096" max="14096" width="5.28125" style="129" customWidth="1"/>
    <col min="14097" max="14098" width="5.421875" style="129" customWidth="1"/>
    <col min="14099" max="14099" width="8.57421875" style="129" customWidth="1"/>
    <col min="14100" max="14100" width="11.57421875" style="129" customWidth="1"/>
    <col min="14101" max="14336" width="8.28125" style="129" customWidth="1"/>
    <col min="14337" max="14337" width="16.00390625" style="129" customWidth="1"/>
    <col min="14338" max="14338" width="42.8515625" style="129" customWidth="1"/>
    <col min="14339" max="14339" width="15.28125" style="129" customWidth="1"/>
    <col min="14340" max="14341" width="10.140625" style="129" customWidth="1"/>
    <col min="14342" max="14342" width="14.57421875" style="129" customWidth="1"/>
    <col min="14343" max="14343" width="5.421875" style="129" customWidth="1"/>
    <col min="14344" max="14344" width="4.421875" style="129" customWidth="1"/>
    <col min="14345" max="14345" width="5.00390625" style="129" customWidth="1"/>
    <col min="14346" max="14346" width="5.140625" style="129" customWidth="1"/>
    <col min="14347" max="14347" width="5.28125" style="129" customWidth="1"/>
    <col min="14348" max="14348" width="5.421875" style="129" customWidth="1"/>
    <col min="14349" max="14349" width="5.8515625" style="129" customWidth="1"/>
    <col min="14350" max="14350" width="5.57421875" style="129" customWidth="1"/>
    <col min="14351" max="14351" width="6.00390625" style="129" customWidth="1"/>
    <col min="14352" max="14352" width="5.28125" style="129" customWidth="1"/>
    <col min="14353" max="14354" width="5.421875" style="129" customWidth="1"/>
    <col min="14355" max="14355" width="8.57421875" style="129" customWidth="1"/>
    <col min="14356" max="14356" width="11.57421875" style="129" customWidth="1"/>
    <col min="14357" max="14592" width="8.28125" style="129" customWidth="1"/>
    <col min="14593" max="14593" width="16.00390625" style="129" customWidth="1"/>
    <col min="14594" max="14594" width="42.8515625" style="129" customWidth="1"/>
    <col min="14595" max="14595" width="15.28125" style="129" customWidth="1"/>
    <col min="14596" max="14597" width="10.140625" style="129" customWidth="1"/>
    <col min="14598" max="14598" width="14.57421875" style="129" customWidth="1"/>
    <col min="14599" max="14599" width="5.421875" style="129" customWidth="1"/>
    <col min="14600" max="14600" width="4.421875" style="129" customWidth="1"/>
    <col min="14601" max="14601" width="5.00390625" style="129" customWidth="1"/>
    <col min="14602" max="14602" width="5.140625" style="129" customWidth="1"/>
    <col min="14603" max="14603" width="5.28125" style="129" customWidth="1"/>
    <col min="14604" max="14604" width="5.421875" style="129" customWidth="1"/>
    <col min="14605" max="14605" width="5.8515625" style="129" customWidth="1"/>
    <col min="14606" max="14606" width="5.57421875" style="129" customWidth="1"/>
    <col min="14607" max="14607" width="6.00390625" style="129" customWidth="1"/>
    <col min="14608" max="14608" width="5.28125" style="129" customWidth="1"/>
    <col min="14609" max="14610" width="5.421875" style="129" customWidth="1"/>
    <col min="14611" max="14611" width="8.57421875" style="129" customWidth="1"/>
    <col min="14612" max="14612" width="11.57421875" style="129" customWidth="1"/>
    <col min="14613" max="14848" width="8.28125" style="129" customWidth="1"/>
    <col min="14849" max="14849" width="16.00390625" style="129" customWidth="1"/>
    <col min="14850" max="14850" width="42.8515625" style="129" customWidth="1"/>
    <col min="14851" max="14851" width="15.28125" style="129" customWidth="1"/>
    <col min="14852" max="14853" width="10.140625" style="129" customWidth="1"/>
    <col min="14854" max="14854" width="14.57421875" style="129" customWidth="1"/>
    <col min="14855" max="14855" width="5.421875" style="129" customWidth="1"/>
    <col min="14856" max="14856" width="4.421875" style="129" customWidth="1"/>
    <col min="14857" max="14857" width="5.00390625" style="129" customWidth="1"/>
    <col min="14858" max="14858" width="5.140625" style="129" customWidth="1"/>
    <col min="14859" max="14859" width="5.28125" style="129" customWidth="1"/>
    <col min="14860" max="14860" width="5.421875" style="129" customWidth="1"/>
    <col min="14861" max="14861" width="5.8515625" style="129" customWidth="1"/>
    <col min="14862" max="14862" width="5.57421875" style="129" customWidth="1"/>
    <col min="14863" max="14863" width="6.00390625" style="129" customWidth="1"/>
    <col min="14864" max="14864" width="5.28125" style="129" customWidth="1"/>
    <col min="14865" max="14866" width="5.421875" style="129" customWidth="1"/>
    <col min="14867" max="14867" width="8.57421875" style="129" customWidth="1"/>
    <col min="14868" max="14868" width="11.57421875" style="129" customWidth="1"/>
    <col min="14869" max="15104" width="8.28125" style="129" customWidth="1"/>
    <col min="15105" max="15105" width="16.00390625" style="129" customWidth="1"/>
    <col min="15106" max="15106" width="42.8515625" style="129" customWidth="1"/>
    <col min="15107" max="15107" width="15.28125" style="129" customWidth="1"/>
    <col min="15108" max="15109" width="10.140625" style="129" customWidth="1"/>
    <col min="15110" max="15110" width="14.57421875" style="129" customWidth="1"/>
    <col min="15111" max="15111" width="5.421875" style="129" customWidth="1"/>
    <col min="15112" max="15112" width="4.421875" style="129" customWidth="1"/>
    <col min="15113" max="15113" width="5.00390625" style="129" customWidth="1"/>
    <col min="15114" max="15114" width="5.140625" style="129" customWidth="1"/>
    <col min="15115" max="15115" width="5.28125" style="129" customWidth="1"/>
    <col min="15116" max="15116" width="5.421875" style="129" customWidth="1"/>
    <col min="15117" max="15117" width="5.8515625" style="129" customWidth="1"/>
    <col min="15118" max="15118" width="5.57421875" style="129" customWidth="1"/>
    <col min="15119" max="15119" width="6.00390625" style="129" customWidth="1"/>
    <col min="15120" max="15120" width="5.28125" style="129" customWidth="1"/>
    <col min="15121" max="15122" width="5.421875" style="129" customWidth="1"/>
    <col min="15123" max="15123" width="8.57421875" style="129" customWidth="1"/>
    <col min="15124" max="15124" width="11.57421875" style="129" customWidth="1"/>
    <col min="15125" max="15360" width="8.28125" style="129" customWidth="1"/>
    <col min="15361" max="15361" width="16.00390625" style="129" customWidth="1"/>
    <col min="15362" max="15362" width="42.8515625" style="129" customWidth="1"/>
    <col min="15363" max="15363" width="15.28125" style="129" customWidth="1"/>
    <col min="15364" max="15365" width="10.140625" style="129" customWidth="1"/>
    <col min="15366" max="15366" width="14.57421875" style="129" customWidth="1"/>
    <col min="15367" max="15367" width="5.421875" style="129" customWidth="1"/>
    <col min="15368" max="15368" width="4.421875" style="129" customWidth="1"/>
    <col min="15369" max="15369" width="5.00390625" style="129" customWidth="1"/>
    <col min="15370" max="15370" width="5.140625" style="129" customWidth="1"/>
    <col min="15371" max="15371" width="5.28125" style="129" customWidth="1"/>
    <col min="15372" max="15372" width="5.421875" style="129" customWidth="1"/>
    <col min="15373" max="15373" width="5.8515625" style="129" customWidth="1"/>
    <col min="15374" max="15374" width="5.57421875" style="129" customWidth="1"/>
    <col min="15375" max="15375" width="6.00390625" style="129" customWidth="1"/>
    <col min="15376" max="15376" width="5.28125" style="129" customWidth="1"/>
    <col min="15377" max="15378" width="5.421875" style="129" customWidth="1"/>
    <col min="15379" max="15379" width="8.57421875" style="129" customWidth="1"/>
    <col min="15380" max="15380" width="11.57421875" style="129" customWidth="1"/>
    <col min="15381" max="15616" width="8.28125" style="129" customWidth="1"/>
    <col min="15617" max="15617" width="16.00390625" style="129" customWidth="1"/>
    <col min="15618" max="15618" width="42.8515625" style="129" customWidth="1"/>
    <col min="15619" max="15619" width="15.28125" style="129" customWidth="1"/>
    <col min="15620" max="15621" width="10.140625" style="129" customWidth="1"/>
    <col min="15622" max="15622" width="14.57421875" style="129" customWidth="1"/>
    <col min="15623" max="15623" width="5.421875" style="129" customWidth="1"/>
    <col min="15624" max="15624" width="4.421875" style="129" customWidth="1"/>
    <col min="15625" max="15625" width="5.00390625" style="129" customWidth="1"/>
    <col min="15626" max="15626" width="5.140625" style="129" customWidth="1"/>
    <col min="15627" max="15627" width="5.28125" style="129" customWidth="1"/>
    <col min="15628" max="15628" width="5.421875" style="129" customWidth="1"/>
    <col min="15629" max="15629" width="5.8515625" style="129" customWidth="1"/>
    <col min="15630" max="15630" width="5.57421875" style="129" customWidth="1"/>
    <col min="15631" max="15631" width="6.00390625" style="129" customWidth="1"/>
    <col min="15632" max="15632" width="5.28125" style="129" customWidth="1"/>
    <col min="15633" max="15634" width="5.421875" style="129" customWidth="1"/>
    <col min="15635" max="15635" width="8.57421875" style="129" customWidth="1"/>
    <col min="15636" max="15636" width="11.57421875" style="129" customWidth="1"/>
    <col min="15637" max="15872" width="8.28125" style="129" customWidth="1"/>
    <col min="15873" max="15873" width="16.00390625" style="129" customWidth="1"/>
    <col min="15874" max="15874" width="42.8515625" style="129" customWidth="1"/>
    <col min="15875" max="15875" width="15.28125" style="129" customWidth="1"/>
    <col min="15876" max="15877" width="10.140625" style="129" customWidth="1"/>
    <col min="15878" max="15878" width="14.57421875" style="129" customWidth="1"/>
    <col min="15879" max="15879" width="5.421875" style="129" customWidth="1"/>
    <col min="15880" max="15880" width="4.421875" style="129" customWidth="1"/>
    <col min="15881" max="15881" width="5.00390625" style="129" customWidth="1"/>
    <col min="15882" max="15882" width="5.140625" style="129" customWidth="1"/>
    <col min="15883" max="15883" width="5.28125" style="129" customWidth="1"/>
    <col min="15884" max="15884" width="5.421875" style="129" customWidth="1"/>
    <col min="15885" max="15885" width="5.8515625" style="129" customWidth="1"/>
    <col min="15886" max="15886" width="5.57421875" style="129" customWidth="1"/>
    <col min="15887" max="15887" width="6.00390625" style="129" customWidth="1"/>
    <col min="15888" max="15888" width="5.28125" style="129" customWidth="1"/>
    <col min="15889" max="15890" width="5.421875" style="129" customWidth="1"/>
    <col min="15891" max="15891" width="8.57421875" style="129" customWidth="1"/>
    <col min="15892" max="15892" width="11.57421875" style="129" customWidth="1"/>
    <col min="15893" max="16128" width="8.28125" style="129" customWidth="1"/>
    <col min="16129" max="16129" width="16.00390625" style="129" customWidth="1"/>
    <col min="16130" max="16130" width="42.8515625" style="129" customWidth="1"/>
    <col min="16131" max="16131" width="15.28125" style="129" customWidth="1"/>
    <col min="16132" max="16133" width="10.140625" style="129" customWidth="1"/>
    <col min="16134" max="16134" width="14.57421875" style="129" customWidth="1"/>
    <col min="16135" max="16135" width="5.421875" style="129" customWidth="1"/>
    <col min="16136" max="16136" width="4.421875" style="129" customWidth="1"/>
    <col min="16137" max="16137" width="5.00390625" style="129" customWidth="1"/>
    <col min="16138" max="16138" width="5.140625" style="129" customWidth="1"/>
    <col min="16139" max="16139" width="5.28125" style="129" customWidth="1"/>
    <col min="16140" max="16140" width="5.421875" style="129" customWidth="1"/>
    <col min="16141" max="16141" width="5.8515625" style="129" customWidth="1"/>
    <col min="16142" max="16142" width="5.57421875" style="129" customWidth="1"/>
    <col min="16143" max="16143" width="6.00390625" style="129" customWidth="1"/>
    <col min="16144" max="16144" width="5.28125" style="129" customWidth="1"/>
    <col min="16145" max="16146" width="5.421875" style="129" customWidth="1"/>
    <col min="16147" max="16147" width="8.57421875" style="129" customWidth="1"/>
    <col min="16148" max="16148" width="11.57421875" style="129" customWidth="1"/>
    <col min="16149" max="16384" width="8.28125" style="129" customWidth="1"/>
  </cols>
  <sheetData>
    <row r="1" spans="1:20" ht="15" customHeight="1">
      <c r="A1" s="126" t="s">
        <v>250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</row>
    <row r="2" spans="1:20" ht="15">
      <c r="A2" s="130"/>
      <c r="B2" s="131"/>
      <c r="C2" s="132"/>
      <c r="D2" s="133"/>
      <c r="E2" s="134"/>
      <c r="F2" s="135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38"/>
    </row>
    <row r="3" spans="1:20" ht="15">
      <c r="A3" s="139" t="s">
        <v>131</v>
      </c>
      <c r="B3" s="140" t="s">
        <v>132</v>
      </c>
      <c r="D3" s="133"/>
      <c r="E3" s="134"/>
      <c r="F3" s="135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  <c r="T3" s="138"/>
    </row>
    <row r="4" spans="1:20" ht="13.5" thickBot="1">
      <c r="A4" s="139" t="s">
        <v>133</v>
      </c>
      <c r="B4" s="131"/>
      <c r="C4" s="142" t="s">
        <v>134</v>
      </c>
      <c r="D4" s="143"/>
      <c r="E4" s="143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138"/>
    </row>
    <row r="5" spans="1:20" ht="13.5" thickBot="1">
      <c r="A5" s="144" t="s">
        <v>135</v>
      </c>
      <c r="B5" s="145"/>
      <c r="C5" s="146"/>
      <c r="D5" s="147"/>
      <c r="E5" s="148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1"/>
      <c r="T5" s="152"/>
    </row>
    <row r="6" spans="1:20" ht="21" customHeight="1" thickBot="1">
      <c r="A6" s="153" t="s">
        <v>136</v>
      </c>
      <c r="B6" s="154" t="s">
        <v>137</v>
      </c>
      <c r="C6" s="155" t="s">
        <v>138</v>
      </c>
      <c r="D6" s="156" t="s">
        <v>139</v>
      </c>
      <c r="E6" s="157" t="s">
        <v>140</v>
      </c>
      <c r="F6" s="158" t="s">
        <v>141</v>
      </c>
      <c r="G6" s="159" t="s">
        <v>142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1"/>
      <c r="T6" s="162" t="s">
        <v>143</v>
      </c>
    </row>
    <row r="7" spans="1:20" s="174" customFormat="1" ht="23.25" thickBot="1">
      <c r="A7" s="163"/>
      <c r="B7" s="164"/>
      <c r="C7" s="165"/>
      <c r="D7" s="166"/>
      <c r="E7" s="167"/>
      <c r="F7" s="168"/>
      <c r="G7" s="169" t="s">
        <v>144</v>
      </c>
      <c r="H7" s="170" t="s">
        <v>145</v>
      </c>
      <c r="I7" s="169" t="s">
        <v>146</v>
      </c>
      <c r="J7" s="170" t="s">
        <v>147</v>
      </c>
      <c r="K7" s="169" t="s">
        <v>148</v>
      </c>
      <c r="L7" s="170" t="s">
        <v>149</v>
      </c>
      <c r="M7" s="169" t="s">
        <v>150</v>
      </c>
      <c r="N7" s="170" t="s">
        <v>151</v>
      </c>
      <c r="O7" s="169" t="s">
        <v>152</v>
      </c>
      <c r="P7" s="171" t="s">
        <v>153</v>
      </c>
      <c r="Q7" s="172" t="s">
        <v>154</v>
      </c>
      <c r="R7" s="171" t="s">
        <v>155</v>
      </c>
      <c r="S7" s="172" t="s">
        <v>156</v>
      </c>
      <c r="T7" s="173"/>
    </row>
    <row r="8" spans="1:20" s="174" customFormat="1" ht="14.25" customHeight="1" thickBot="1">
      <c r="A8" s="175" t="s">
        <v>157</v>
      </c>
      <c r="B8" s="176"/>
      <c r="C8" s="177"/>
      <c r="D8" s="178"/>
      <c r="E8" s="179"/>
      <c r="F8" s="178"/>
      <c r="G8" s="180"/>
      <c r="H8" s="178"/>
      <c r="I8" s="180"/>
      <c r="J8" s="178"/>
      <c r="K8" s="180"/>
      <c r="L8" s="178"/>
      <c r="M8" s="180"/>
      <c r="N8" s="178"/>
      <c r="O8" s="180"/>
      <c r="P8" s="181"/>
      <c r="Q8" s="182"/>
      <c r="R8" s="181"/>
      <c r="S8" s="182"/>
      <c r="T8" s="183"/>
    </row>
    <row r="9" spans="1:20" s="195" customFormat="1" ht="15.75" customHeight="1">
      <c r="A9" s="184" t="s">
        <v>158</v>
      </c>
      <c r="B9" s="185" t="s">
        <v>159</v>
      </c>
      <c r="C9" s="186"/>
      <c r="D9" s="187" t="s">
        <v>160</v>
      </c>
      <c r="E9" s="188">
        <v>43.79</v>
      </c>
      <c r="F9" s="189" t="s">
        <v>161</v>
      </c>
      <c r="G9" s="190"/>
      <c r="H9" s="191"/>
      <c r="I9" s="192">
        <v>24</v>
      </c>
      <c r="J9" s="193"/>
      <c r="K9" s="192"/>
      <c r="L9" s="193"/>
      <c r="M9" s="192"/>
      <c r="N9" s="193">
        <v>24</v>
      </c>
      <c r="O9" s="190"/>
      <c r="P9" s="191"/>
      <c r="Q9" s="190"/>
      <c r="R9" s="191"/>
      <c r="S9" s="190">
        <f>+G9+H9+I9+J9+K9+L9+M9+N9+O9+P9+Q9+R9</f>
        <v>48</v>
      </c>
      <c r="T9" s="194">
        <f>+E9*S9</f>
        <v>2101.92</v>
      </c>
    </row>
    <row r="10" spans="1:20" s="203" customFormat="1" ht="15">
      <c r="A10" s="196" t="s">
        <v>162</v>
      </c>
      <c r="B10" s="197" t="s">
        <v>163</v>
      </c>
      <c r="C10" s="198"/>
      <c r="D10" s="199" t="s">
        <v>164</v>
      </c>
      <c r="E10" s="200">
        <v>128.44</v>
      </c>
      <c r="F10" s="189" t="s">
        <v>161</v>
      </c>
      <c r="G10" s="201"/>
      <c r="H10" s="202"/>
      <c r="I10" s="201">
        <v>200</v>
      </c>
      <c r="J10" s="202"/>
      <c r="K10" s="201"/>
      <c r="L10" s="202"/>
      <c r="M10" s="201"/>
      <c r="N10" s="202">
        <v>125</v>
      </c>
      <c r="O10" s="201"/>
      <c r="P10" s="202">
        <v>75</v>
      </c>
      <c r="Q10" s="201"/>
      <c r="R10" s="202"/>
      <c r="S10" s="190">
        <f aca="true" t="shared" si="0" ref="S10:S38">+G10+H10+I10+J10+K10+L10+M10+N10+O10+P10+Q10+R10</f>
        <v>400</v>
      </c>
      <c r="T10" s="194">
        <f aca="true" t="shared" si="1" ref="T10:T38">+E10*S10</f>
        <v>51376</v>
      </c>
    </row>
    <row r="11" spans="1:20" s="210" customFormat="1" ht="15">
      <c r="A11" s="196" t="s">
        <v>165</v>
      </c>
      <c r="B11" s="204" t="s">
        <v>166</v>
      </c>
      <c r="C11" s="205"/>
      <c r="D11" s="206" t="s">
        <v>164</v>
      </c>
      <c r="E11" s="207">
        <v>169.4</v>
      </c>
      <c r="F11" s="189" t="s">
        <v>161</v>
      </c>
      <c r="G11" s="208"/>
      <c r="H11" s="209"/>
      <c r="I11" s="208">
        <v>100</v>
      </c>
      <c r="J11" s="209"/>
      <c r="K11" s="208"/>
      <c r="L11" s="209"/>
      <c r="M11" s="208"/>
      <c r="N11" s="209">
        <v>75</v>
      </c>
      <c r="O11" s="208"/>
      <c r="P11" s="209">
        <v>75</v>
      </c>
      <c r="Q11" s="208"/>
      <c r="R11" s="209"/>
      <c r="S11" s="190">
        <f t="shared" si="0"/>
        <v>250</v>
      </c>
      <c r="T11" s="194">
        <f t="shared" si="1"/>
        <v>42350</v>
      </c>
    </row>
    <row r="12" spans="1:20" s="210" customFormat="1" ht="15">
      <c r="A12" s="196" t="s">
        <v>167</v>
      </c>
      <c r="B12" s="204" t="s">
        <v>168</v>
      </c>
      <c r="C12" s="205"/>
      <c r="D12" s="206" t="s">
        <v>169</v>
      </c>
      <c r="E12" s="207">
        <v>62.1</v>
      </c>
      <c r="F12" s="189" t="s">
        <v>161</v>
      </c>
      <c r="G12" s="208"/>
      <c r="H12" s="209"/>
      <c r="I12" s="208">
        <v>24</v>
      </c>
      <c r="J12" s="209"/>
      <c r="K12" s="208"/>
      <c r="L12" s="209"/>
      <c r="M12" s="208"/>
      <c r="N12" s="209">
        <v>12</v>
      </c>
      <c r="O12" s="208"/>
      <c r="P12" s="209"/>
      <c r="Q12" s="208"/>
      <c r="R12" s="209"/>
      <c r="S12" s="190">
        <f t="shared" si="0"/>
        <v>36</v>
      </c>
      <c r="T12" s="194">
        <f t="shared" si="1"/>
        <v>2235.6</v>
      </c>
    </row>
    <row r="13" spans="1:20" s="203" customFormat="1" ht="15">
      <c r="A13" s="196" t="s">
        <v>170</v>
      </c>
      <c r="B13" s="204" t="s">
        <v>171</v>
      </c>
      <c r="C13" s="198"/>
      <c r="D13" s="199" t="s">
        <v>172</v>
      </c>
      <c r="E13" s="211">
        <v>19.07</v>
      </c>
      <c r="F13" s="189" t="s">
        <v>161</v>
      </c>
      <c r="G13" s="201"/>
      <c r="H13" s="202"/>
      <c r="I13" s="201">
        <v>24</v>
      </c>
      <c r="J13" s="202"/>
      <c r="K13" s="201"/>
      <c r="L13" s="202"/>
      <c r="M13" s="201"/>
      <c r="N13" s="202">
        <v>24</v>
      </c>
      <c r="O13" s="201"/>
      <c r="P13" s="202"/>
      <c r="Q13" s="201"/>
      <c r="R13" s="202"/>
      <c r="S13" s="190">
        <f t="shared" si="0"/>
        <v>48</v>
      </c>
      <c r="T13" s="194">
        <f t="shared" si="1"/>
        <v>915.36</v>
      </c>
    </row>
    <row r="14" spans="1:20" s="210" customFormat="1" ht="15">
      <c r="A14" s="196" t="s">
        <v>173</v>
      </c>
      <c r="B14" s="204" t="s">
        <v>174</v>
      </c>
      <c r="C14" s="205"/>
      <c r="D14" s="187" t="s">
        <v>175</v>
      </c>
      <c r="E14" s="207">
        <v>136.24</v>
      </c>
      <c r="F14" s="189" t="s">
        <v>161</v>
      </c>
      <c r="G14" s="208"/>
      <c r="H14" s="209"/>
      <c r="I14" s="208">
        <v>2</v>
      </c>
      <c r="J14" s="209"/>
      <c r="K14" s="208"/>
      <c r="L14" s="209"/>
      <c r="M14" s="208"/>
      <c r="N14" s="209">
        <v>2</v>
      </c>
      <c r="O14" s="208"/>
      <c r="P14" s="209"/>
      <c r="Q14" s="208"/>
      <c r="R14" s="209"/>
      <c r="S14" s="190">
        <f t="shared" si="0"/>
        <v>4</v>
      </c>
      <c r="T14" s="194">
        <f t="shared" si="1"/>
        <v>544.96</v>
      </c>
    </row>
    <row r="15" spans="1:20" s="210" customFormat="1" ht="15.75" customHeight="1">
      <c r="A15" s="196" t="s">
        <v>176</v>
      </c>
      <c r="B15" s="212" t="s">
        <v>177</v>
      </c>
      <c r="C15" s="205"/>
      <c r="D15" s="213" t="s">
        <v>160</v>
      </c>
      <c r="E15" s="207">
        <v>41.6</v>
      </c>
      <c r="F15" s="189" t="s">
        <v>161</v>
      </c>
      <c r="G15" s="208"/>
      <c r="H15" s="209"/>
      <c r="I15" s="208">
        <v>3</v>
      </c>
      <c r="J15" s="209"/>
      <c r="K15" s="208"/>
      <c r="L15" s="209"/>
      <c r="M15" s="208"/>
      <c r="N15" s="209">
        <v>2</v>
      </c>
      <c r="O15" s="208"/>
      <c r="P15" s="209"/>
      <c r="Q15" s="208"/>
      <c r="R15" s="209"/>
      <c r="S15" s="190">
        <f t="shared" si="0"/>
        <v>5</v>
      </c>
      <c r="T15" s="194">
        <f t="shared" si="1"/>
        <v>208</v>
      </c>
    </row>
    <row r="16" spans="1:20" s="210" customFormat="1" ht="16.5" customHeight="1">
      <c r="A16" s="196" t="s">
        <v>178</v>
      </c>
      <c r="B16" s="214" t="s">
        <v>179</v>
      </c>
      <c r="C16" s="205"/>
      <c r="D16" s="215" t="s">
        <v>175</v>
      </c>
      <c r="E16" s="207">
        <v>123.76</v>
      </c>
      <c r="F16" s="189" t="s">
        <v>161</v>
      </c>
      <c r="G16" s="208"/>
      <c r="H16" s="209"/>
      <c r="I16" s="208">
        <v>1</v>
      </c>
      <c r="J16" s="209"/>
      <c r="K16" s="208"/>
      <c r="L16" s="209"/>
      <c r="M16" s="208"/>
      <c r="N16" s="209">
        <v>1</v>
      </c>
      <c r="O16" s="208"/>
      <c r="P16" s="209"/>
      <c r="Q16" s="208"/>
      <c r="R16" s="209"/>
      <c r="S16" s="190">
        <f t="shared" si="0"/>
        <v>2</v>
      </c>
      <c r="T16" s="194">
        <f t="shared" si="1"/>
        <v>247.52</v>
      </c>
    </row>
    <row r="17" spans="1:20" s="203" customFormat="1" ht="15">
      <c r="A17" s="196" t="s">
        <v>180</v>
      </c>
      <c r="B17" s="204" t="s">
        <v>181</v>
      </c>
      <c r="C17" s="198"/>
      <c r="D17" s="199" t="s">
        <v>182</v>
      </c>
      <c r="E17" s="211">
        <v>2288</v>
      </c>
      <c r="F17" s="189" t="s">
        <v>161</v>
      </c>
      <c r="G17" s="201"/>
      <c r="H17" s="202"/>
      <c r="I17" s="201"/>
      <c r="J17" s="202"/>
      <c r="K17" s="201"/>
      <c r="L17" s="202"/>
      <c r="M17" s="201"/>
      <c r="N17" s="202">
        <v>1</v>
      </c>
      <c r="O17" s="201"/>
      <c r="P17" s="202"/>
      <c r="Q17" s="201"/>
      <c r="R17" s="202"/>
      <c r="S17" s="190">
        <f t="shared" si="0"/>
        <v>1</v>
      </c>
      <c r="T17" s="194">
        <f t="shared" si="1"/>
        <v>2288</v>
      </c>
    </row>
    <row r="18" spans="1:20" s="210" customFormat="1" ht="15">
      <c r="A18" s="196" t="s">
        <v>183</v>
      </c>
      <c r="B18" s="204" t="s">
        <v>184</v>
      </c>
      <c r="C18" s="205"/>
      <c r="D18" s="206" t="s">
        <v>172</v>
      </c>
      <c r="E18" s="207">
        <v>134.68</v>
      </c>
      <c r="F18" s="189" t="s">
        <v>161</v>
      </c>
      <c r="G18" s="208"/>
      <c r="H18" s="209"/>
      <c r="I18" s="208">
        <v>10</v>
      </c>
      <c r="J18" s="209"/>
      <c r="K18" s="208"/>
      <c r="L18" s="209"/>
      <c r="M18" s="208"/>
      <c r="N18" s="209">
        <v>10</v>
      </c>
      <c r="O18" s="208"/>
      <c r="P18" s="209"/>
      <c r="Q18" s="208"/>
      <c r="R18" s="209"/>
      <c r="S18" s="190">
        <f t="shared" si="0"/>
        <v>20</v>
      </c>
      <c r="T18" s="194">
        <f t="shared" si="1"/>
        <v>2693.6000000000004</v>
      </c>
    </row>
    <row r="19" spans="1:20" s="210" customFormat="1" ht="17.25" customHeight="1">
      <c r="A19" s="196" t="s">
        <v>185</v>
      </c>
      <c r="B19" s="214" t="s">
        <v>186</v>
      </c>
      <c r="C19" s="205"/>
      <c r="D19" s="206" t="s">
        <v>175</v>
      </c>
      <c r="E19" s="207">
        <v>24.83</v>
      </c>
      <c r="F19" s="189" t="s">
        <v>161</v>
      </c>
      <c r="G19" s="208"/>
      <c r="H19" s="209"/>
      <c r="I19" s="208">
        <v>1</v>
      </c>
      <c r="J19" s="209"/>
      <c r="K19" s="208"/>
      <c r="L19" s="209"/>
      <c r="M19" s="208"/>
      <c r="N19" s="209"/>
      <c r="O19" s="208"/>
      <c r="P19" s="209"/>
      <c r="Q19" s="208"/>
      <c r="R19" s="209"/>
      <c r="S19" s="190">
        <f t="shared" si="0"/>
        <v>1</v>
      </c>
      <c r="T19" s="194">
        <f t="shared" si="1"/>
        <v>24.83</v>
      </c>
    </row>
    <row r="20" spans="1:20" s="210" customFormat="1" ht="15">
      <c r="A20" s="196" t="s">
        <v>187</v>
      </c>
      <c r="B20" s="204" t="s">
        <v>188</v>
      </c>
      <c r="C20" s="205"/>
      <c r="D20" s="209" t="s">
        <v>175</v>
      </c>
      <c r="E20" s="207">
        <v>14.02</v>
      </c>
      <c r="F20" s="189" t="s">
        <v>161</v>
      </c>
      <c r="G20" s="208"/>
      <c r="H20" s="209"/>
      <c r="I20" s="208">
        <v>24</v>
      </c>
      <c r="J20" s="209"/>
      <c r="K20" s="208"/>
      <c r="L20" s="209"/>
      <c r="M20" s="208"/>
      <c r="N20" s="209">
        <v>24</v>
      </c>
      <c r="O20" s="208"/>
      <c r="P20" s="209"/>
      <c r="Q20" s="208"/>
      <c r="R20" s="209"/>
      <c r="S20" s="190">
        <f t="shared" si="0"/>
        <v>48</v>
      </c>
      <c r="T20" s="194">
        <f t="shared" si="1"/>
        <v>672.96</v>
      </c>
    </row>
    <row r="21" spans="1:20" s="210" customFormat="1" ht="15">
      <c r="A21" s="196" t="s">
        <v>189</v>
      </c>
      <c r="B21" s="204" t="s">
        <v>190</v>
      </c>
      <c r="C21" s="205"/>
      <c r="D21" s="209" t="s">
        <v>175</v>
      </c>
      <c r="E21" s="207">
        <v>68.64</v>
      </c>
      <c r="F21" s="189" t="s">
        <v>161</v>
      </c>
      <c r="G21" s="208"/>
      <c r="H21" s="209"/>
      <c r="I21" s="208">
        <v>200</v>
      </c>
      <c r="J21" s="209"/>
      <c r="K21" s="208"/>
      <c r="L21" s="209">
        <v>300</v>
      </c>
      <c r="M21" s="208"/>
      <c r="N21" s="209"/>
      <c r="O21" s="208">
        <v>200</v>
      </c>
      <c r="P21" s="209"/>
      <c r="Q21" s="208"/>
      <c r="R21" s="209"/>
      <c r="S21" s="190">
        <f>+G21+H21+I21+J21+K21+L21+M21+N21+O21+P21+Q21+R21</f>
        <v>700</v>
      </c>
      <c r="T21" s="194">
        <f t="shared" si="1"/>
        <v>48048</v>
      </c>
    </row>
    <row r="22" spans="1:20" s="203" customFormat="1" ht="15" customHeight="1">
      <c r="A22" s="196" t="s">
        <v>191</v>
      </c>
      <c r="B22" s="216" t="s">
        <v>192</v>
      </c>
      <c r="C22" s="198"/>
      <c r="D22" s="202" t="s">
        <v>193</v>
      </c>
      <c r="E22" s="211">
        <v>927.16</v>
      </c>
      <c r="F22" s="189" t="s">
        <v>161</v>
      </c>
      <c r="G22" s="201"/>
      <c r="H22" s="202"/>
      <c r="I22" s="201"/>
      <c r="J22" s="202"/>
      <c r="K22" s="201"/>
      <c r="L22" s="202">
        <v>2</v>
      </c>
      <c r="M22" s="201"/>
      <c r="N22" s="202"/>
      <c r="O22" s="201"/>
      <c r="P22" s="202"/>
      <c r="Q22" s="201"/>
      <c r="R22" s="202"/>
      <c r="S22" s="190">
        <f t="shared" si="0"/>
        <v>2</v>
      </c>
      <c r="T22" s="194">
        <f t="shared" si="1"/>
        <v>1854.32</v>
      </c>
    </row>
    <row r="23" spans="1:20" s="210" customFormat="1" ht="15">
      <c r="A23" s="196" t="s">
        <v>194</v>
      </c>
      <c r="B23" s="217" t="s">
        <v>195</v>
      </c>
      <c r="C23" s="205"/>
      <c r="D23" s="209" t="s">
        <v>196</v>
      </c>
      <c r="E23" s="207">
        <v>321.36</v>
      </c>
      <c r="F23" s="189" t="s">
        <v>161</v>
      </c>
      <c r="G23" s="208"/>
      <c r="H23" s="209"/>
      <c r="I23" s="208">
        <v>3</v>
      </c>
      <c r="J23" s="209"/>
      <c r="K23" s="208"/>
      <c r="L23" s="209"/>
      <c r="M23" s="208"/>
      <c r="N23" s="209">
        <v>2</v>
      </c>
      <c r="O23" s="208"/>
      <c r="P23" s="209"/>
      <c r="Q23" s="208"/>
      <c r="R23" s="209"/>
      <c r="S23" s="190">
        <f t="shared" si="0"/>
        <v>5</v>
      </c>
      <c r="T23" s="194">
        <f t="shared" si="1"/>
        <v>1606.8000000000002</v>
      </c>
    </row>
    <row r="24" spans="1:20" s="210" customFormat="1" ht="15">
      <c r="A24" s="196" t="s">
        <v>197</v>
      </c>
      <c r="B24" s="204" t="s">
        <v>198</v>
      </c>
      <c r="C24" s="205"/>
      <c r="D24" s="209" t="s">
        <v>193</v>
      </c>
      <c r="E24" s="207">
        <v>14.04</v>
      </c>
      <c r="F24" s="189" t="s">
        <v>161</v>
      </c>
      <c r="G24" s="208"/>
      <c r="H24" s="209"/>
      <c r="I24" s="208"/>
      <c r="J24" s="209"/>
      <c r="K24" s="208"/>
      <c r="L24" s="209">
        <v>25</v>
      </c>
      <c r="M24" s="208"/>
      <c r="N24" s="209">
        <v>25</v>
      </c>
      <c r="O24" s="208"/>
      <c r="P24" s="209"/>
      <c r="Q24" s="208"/>
      <c r="R24" s="209"/>
      <c r="S24" s="190">
        <f>+G24+H24+I24+J24+K24+L24+M24+N24+O24+P24+Q24+R24</f>
        <v>50</v>
      </c>
      <c r="T24" s="194">
        <f t="shared" si="1"/>
        <v>702</v>
      </c>
    </row>
    <row r="25" spans="1:20" s="203" customFormat="1" ht="15">
      <c r="A25" s="196" t="s">
        <v>199</v>
      </c>
      <c r="B25" s="204" t="s">
        <v>200</v>
      </c>
      <c r="C25" s="198"/>
      <c r="D25" s="218" t="s">
        <v>201</v>
      </c>
      <c r="E25" s="200">
        <v>239.79</v>
      </c>
      <c r="F25" s="189" t="s">
        <v>161</v>
      </c>
      <c r="G25" s="201"/>
      <c r="H25" s="202"/>
      <c r="I25" s="201"/>
      <c r="J25" s="202"/>
      <c r="K25" s="201"/>
      <c r="L25" s="202">
        <v>5</v>
      </c>
      <c r="M25" s="201"/>
      <c r="N25" s="202"/>
      <c r="O25" s="201"/>
      <c r="P25" s="202"/>
      <c r="Q25" s="201"/>
      <c r="R25" s="202"/>
      <c r="S25" s="190">
        <f t="shared" si="0"/>
        <v>5</v>
      </c>
      <c r="T25" s="194">
        <f t="shared" si="1"/>
        <v>1198.95</v>
      </c>
    </row>
    <row r="26" spans="1:20" s="210" customFormat="1" ht="15">
      <c r="A26" s="196" t="s">
        <v>202</v>
      </c>
      <c r="B26" s="204" t="s">
        <v>203</v>
      </c>
      <c r="C26" s="205"/>
      <c r="D26" s="209" t="s">
        <v>193</v>
      </c>
      <c r="E26" s="207">
        <v>109.5</v>
      </c>
      <c r="F26" s="189" t="s">
        <v>161</v>
      </c>
      <c r="G26" s="208"/>
      <c r="H26" s="209"/>
      <c r="I26" s="208"/>
      <c r="J26" s="209"/>
      <c r="K26" s="208"/>
      <c r="L26" s="209">
        <v>2</v>
      </c>
      <c r="M26" s="208"/>
      <c r="N26" s="209"/>
      <c r="O26" s="208"/>
      <c r="P26" s="209"/>
      <c r="Q26" s="208"/>
      <c r="R26" s="209"/>
      <c r="S26" s="190">
        <f t="shared" si="0"/>
        <v>2</v>
      </c>
      <c r="T26" s="194">
        <f t="shared" si="1"/>
        <v>219</v>
      </c>
    </row>
    <row r="27" spans="1:20" s="210" customFormat="1" ht="15">
      <c r="A27" s="196" t="s">
        <v>204</v>
      </c>
      <c r="B27" s="204" t="s">
        <v>205</v>
      </c>
      <c r="C27" s="205"/>
      <c r="D27" s="209" t="s">
        <v>175</v>
      </c>
      <c r="E27" s="207">
        <v>600</v>
      </c>
      <c r="F27" s="189" t="s">
        <v>161</v>
      </c>
      <c r="G27" s="208"/>
      <c r="H27" s="209"/>
      <c r="I27" s="208"/>
      <c r="J27" s="209"/>
      <c r="K27" s="208"/>
      <c r="L27" s="209">
        <v>5</v>
      </c>
      <c r="M27" s="208"/>
      <c r="N27" s="209"/>
      <c r="O27" s="208"/>
      <c r="P27" s="209"/>
      <c r="Q27" s="208"/>
      <c r="R27" s="209"/>
      <c r="S27" s="190">
        <f t="shared" si="0"/>
        <v>5</v>
      </c>
      <c r="T27" s="194">
        <f t="shared" si="1"/>
        <v>3000</v>
      </c>
    </row>
    <row r="28" spans="1:20" s="203" customFormat="1" ht="15">
      <c r="A28" s="196" t="s">
        <v>206</v>
      </c>
      <c r="B28" s="219" t="s">
        <v>207</v>
      </c>
      <c r="C28" s="198"/>
      <c r="D28" s="202" t="s">
        <v>208</v>
      </c>
      <c r="E28" s="211">
        <v>3044.28</v>
      </c>
      <c r="F28" s="189" t="s">
        <v>161</v>
      </c>
      <c r="G28" s="201"/>
      <c r="H28" s="202"/>
      <c r="I28" s="201">
        <v>20</v>
      </c>
      <c r="J28" s="202"/>
      <c r="K28" s="201"/>
      <c r="L28" s="202"/>
      <c r="M28" s="201"/>
      <c r="N28" s="202">
        <v>20</v>
      </c>
      <c r="O28" s="201"/>
      <c r="P28" s="202"/>
      <c r="Q28" s="201"/>
      <c r="R28" s="202"/>
      <c r="S28" s="190">
        <f t="shared" si="0"/>
        <v>40</v>
      </c>
      <c r="T28" s="194">
        <f t="shared" si="1"/>
        <v>121771.20000000001</v>
      </c>
    </row>
    <row r="29" spans="1:20" s="210" customFormat="1" ht="16.5" customHeight="1">
      <c r="A29" s="196" t="s">
        <v>209</v>
      </c>
      <c r="B29" s="220" t="s">
        <v>210</v>
      </c>
      <c r="C29" s="221"/>
      <c r="D29" s="206" t="s">
        <v>175</v>
      </c>
      <c r="E29" s="207">
        <v>34.61</v>
      </c>
      <c r="F29" s="189" t="s">
        <v>161</v>
      </c>
      <c r="G29" s="208"/>
      <c r="H29" s="209"/>
      <c r="I29" s="208">
        <v>48</v>
      </c>
      <c r="J29" s="209"/>
      <c r="K29" s="208"/>
      <c r="L29" s="209"/>
      <c r="M29" s="208"/>
      <c r="N29" s="209">
        <v>48</v>
      </c>
      <c r="O29" s="208"/>
      <c r="P29" s="209"/>
      <c r="Q29" s="208"/>
      <c r="R29" s="209"/>
      <c r="S29" s="190">
        <f t="shared" si="0"/>
        <v>96</v>
      </c>
      <c r="T29" s="194">
        <f t="shared" si="1"/>
        <v>3322.56</v>
      </c>
    </row>
    <row r="30" spans="1:20" s="210" customFormat="1" ht="15">
      <c r="A30" s="196" t="s">
        <v>211</v>
      </c>
      <c r="B30" s="220" t="s">
        <v>212</v>
      </c>
      <c r="C30" s="221"/>
      <c r="D30" s="206" t="s">
        <v>175</v>
      </c>
      <c r="E30" s="207">
        <v>34.61</v>
      </c>
      <c r="F30" s="189" t="s">
        <v>161</v>
      </c>
      <c r="G30" s="208"/>
      <c r="H30" s="209"/>
      <c r="I30" s="208">
        <v>48</v>
      </c>
      <c r="J30" s="209"/>
      <c r="K30" s="208"/>
      <c r="L30" s="209"/>
      <c r="M30" s="208"/>
      <c r="N30" s="209">
        <v>48</v>
      </c>
      <c r="O30" s="208"/>
      <c r="P30" s="209"/>
      <c r="Q30" s="208"/>
      <c r="R30" s="209"/>
      <c r="S30" s="190">
        <f t="shared" si="0"/>
        <v>96</v>
      </c>
      <c r="T30" s="194">
        <f t="shared" si="1"/>
        <v>3322.56</v>
      </c>
    </row>
    <row r="31" spans="1:20" s="203" customFormat="1" ht="15">
      <c r="A31" s="196" t="s">
        <v>213</v>
      </c>
      <c r="B31" s="222" t="s">
        <v>214</v>
      </c>
      <c r="C31" s="198"/>
      <c r="D31" s="199" t="s">
        <v>175</v>
      </c>
      <c r="E31" s="211">
        <v>150</v>
      </c>
      <c r="F31" s="189" t="s">
        <v>161</v>
      </c>
      <c r="G31" s="201"/>
      <c r="H31" s="202"/>
      <c r="I31" s="201"/>
      <c r="J31" s="202"/>
      <c r="K31" s="201"/>
      <c r="L31" s="202"/>
      <c r="M31" s="201"/>
      <c r="N31" s="202">
        <v>30</v>
      </c>
      <c r="O31" s="201"/>
      <c r="P31" s="202"/>
      <c r="Q31" s="201"/>
      <c r="R31" s="202"/>
      <c r="S31" s="190">
        <f t="shared" si="0"/>
        <v>30</v>
      </c>
      <c r="T31" s="194">
        <f t="shared" si="1"/>
        <v>4500</v>
      </c>
    </row>
    <row r="32" spans="1:20" s="210" customFormat="1" ht="15">
      <c r="A32" s="196" t="s">
        <v>215</v>
      </c>
      <c r="B32" s="223" t="s">
        <v>216</v>
      </c>
      <c r="C32" s="205"/>
      <c r="D32" s="206" t="s">
        <v>182</v>
      </c>
      <c r="E32" s="207">
        <v>3500</v>
      </c>
      <c r="F32" s="189" t="s">
        <v>161</v>
      </c>
      <c r="G32" s="208"/>
      <c r="H32" s="209"/>
      <c r="I32" s="208">
        <v>5</v>
      </c>
      <c r="J32" s="209"/>
      <c r="K32" s="208"/>
      <c r="L32" s="209"/>
      <c r="M32" s="208"/>
      <c r="N32" s="209"/>
      <c r="O32" s="208"/>
      <c r="P32" s="209"/>
      <c r="Q32" s="208"/>
      <c r="R32" s="209"/>
      <c r="S32" s="190">
        <f t="shared" si="0"/>
        <v>5</v>
      </c>
      <c r="T32" s="194">
        <f t="shared" si="1"/>
        <v>17500</v>
      </c>
    </row>
    <row r="33" spans="1:21" s="210" customFormat="1" ht="15">
      <c r="A33" s="196" t="s">
        <v>217</v>
      </c>
      <c r="B33" s="223" t="s">
        <v>218</v>
      </c>
      <c r="C33" s="205"/>
      <c r="D33" s="206" t="s">
        <v>193</v>
      </c>
      <c r="E33" s="207">
        <v>300</v>
      </c>
      <c r="F33" s="224" t="s">
        <v>161</v>
      </c>
      <c r="G33" s="208"/>
      <c r="H33" s="209"/>
      <c r="I33" s="208"/>
      <c r="J33" s="209"/>
      <c r="K33" s="208"/>
      <c r="L33" s="209">
        <v>10</v>
      </c>
      <c r="M33" s="208"/>
      <c r="N33" s="209"/>
      <c r="O33" s="208"/>
      <c r="P33" s="209"/>
      <c r="Q33" s="208"/>
      <c r="R33" s="209"/>
      <c r="S33" s="190">
        <f t="shared" si="0"/>
        <v>10</v>
      </c>
      <c r="T33" s="194">
        <f t="shared" si="1"/>
        <v>3000</v>
      </c>
      <c r="U33" s="225"/>
    </row>
    <row r="34" spans="1:21" s="210" customFormat="1" ht="15">
      <c r="A34" s="196" t="s">
        <v>219</v>
      </c>
      <c r="B34" s="223" t="s">
        <v>220</v>
      </c>
      <c r="C34" s="205"/>
      <c r="D34" s="206" t="s">
        <v>160</v>
      </c>
      <c r="E34" s="207">
        <v>900</v>
      </c>
      <c r="F34" s="224" t="s">
        <v>161</v>
      </c>
      <c r="G34" s="208"/>
      <c r="H34" s="209"/>
      <c r="I34" s="208"/>
      <c r="J34" s="209"/>
      <c r="K34" s="208"/>
      <c r="L34" s="209">
        <v>10</v>
      </c>
      <c r="M34" s="208"/>
      <c r="N34" s="209"/>
      <c r="O34" s="208"/>
      <c r="P34" s="209"/>
      <c r="Q34" s="208"/>
      <c r="R34" s="209"/>
      <c r="S34" s="190">
        <f t="shared" si="0"/>
        <v>10</v>
      </c>
      <c r="T34" s="194">
        <f t="shared" si="1"/>
        <v>9000</v>
      </c>
      <c r="U34" s="225"/>
    </row>
    <row r="35" spans="1:21" s="210" customFormat="1" ht="15">
      <c r="A35" s="196" t="s">
        <v>221</v>
      </c>
      <c r="B35" s="223" t="s">
        <v>222</v>
      </c>
      <c r="C35" s="205"/>
      <c r="D35" s="206" t="s">
        <v>160</v>
      </c>
      <c r="E35" s="207">
        <v>850</v>
      </c>
      <c r="F35" s="224" t="s">
        <v>161</v>
      </c>
      <c r="G35" s="208"/>
      <c r="H35" s="209"/>
      <c r="I35" s="208"/>
      <c r="J35" s="209"/>
      <c r="K35" s="208"/>
      <c r="L35" s="209">
        <v>5</v>
      </c>
      <c r="M35" s="208"/>
      <c r="N35" s="209"/>
      <c r="O35" s="208"/>
      <c r="P35" s="209"/>
      <c r="Q35" s="208"/>
      <c r="R35" s="209"/>
      <c r="S35" s="190">
        <f t="shared" si="0"/>
        <v>5</v>
      </c>
      <c r="T35" s="194">
        <f t="shared" si="1"/>
        <v>4250</v>
      </c>
      <c r="U35" s="225"/>
    </row>
    <row r="36" spans="1:21" s="210" customFormat="1" ht="15">
      <c r="A36" s="196" t="s">
        <v>223</v>
      </c>
      <c r="B36" s="223" t="s">
        <v>224</v>
      </c>
      <c r="C36" s="205"/>
      <c r="D36" s="206" t="s">
        <v>160</v>
      </c>
      <c r="E36" s="207">
        <v>850</v>
      </c>
      <c r="F36" s="224" t="s">
        <v>161</v>
      </c>
      <c r="G36" s="208"/>
      <c r="H36" s="209"/>
      <c r="I36" s="208"/>
      <c r="J36" s="209"/>
      <c r="K36" s="208"/>
      <c r="L36" s="209">
        <v>5</v>
      </c>
      <c r="M36" s="208"/>
      <c r="N36" s="209"/>
      <c r="O36" s="208"/>
      <c r="P36" s="209"/>
      <c r="Q36" s="208"/>
      <c r="R36" s="209"/>
      <c r="S36" s="190">
        <f t="shared" si="0"/>
        <v>5</v>
      </c>
      <c r="T36" s="194">
        <f t="shared" si="1"/>
        <v>4250</v>
      </c>
      <c r="U36" s="225"/>
    </row>
    <row r="37" spans="1:21" s="210" customFormat="1" ht="15">
      <c r="A37" s="196" t="s">
        <v>225</v>
      </c>
      <c r="B37" s="223" t="s">
        <v>226</v>
      </c>
      <c r="C37" s="205"/>
      <c r="D37" s="206" t="s">
        <v>160</v>
      </c>
      <c r="E37" s="207">
        <v>850</v>
      </c>
      <c r="F37" s="224" t="s">
        <v>161</v>
      </c>
      <c r="G37" s="208"/>
      <c r="H37" s="209"/>
      <c r="I37" s="208"/>
      <c r="J37" s="209"/>
      <c r="K37" s="208"/>
      <c r="L37" s="209">
        <v>5</v>
      </c>
      <c r="M37" s="208"/>
      <c r="N37" s="209"/>
      <c r="O37" s="208"/>
      <c r="P37" s="209"/>
      <c r="Q37" s="208"/>
      <c r="R37" s="209"/>
      <c r="S37" s="190">
        <f t="shared" si="0"/>
        <v>5</v>
      </c>
      <c r="T37" s="194">
        <f t="shared" si="1"/>
        <v>4250</v>
      </c>
      <c r="U37" s="225"/>
    </row>
    <row r="38" spans="1:21" s="210" customFormat="1" ht="15">
      <c r="A38" s="196" t="s">
        <v>227</v>
      </c>
      <c r="B38" s="223" t="s">
        <v>228</v>
      </c>
      <c r="C38" s="205"/>
      <c r="D38" s="206" t="s">
        <v>164</v>
      </c>
      <c r="E38" s="207">
        <v>4000</v>
      </c>
      <c r="F38" s="224" t="s">
        <v>161</v>
      </c>
      <c r="G38" s="208"/>
      <c r="H38" s="209"/>
      <c r="I38" s="208"/>
      <c r="J38" s="209"/>
      <c r="K38" s="208"/>
      <c r="L38" s="209">
        <v>5</v>
      </c>
      <c r="M38" s="208"/>
      <c r="N38" s="209"/>
      <c r="O38" s="208"/>
      <c r="P38" s="209"/>
      <c r="Q38" s="208"/>
      <c r="R38" s="209"/>
      <c r="S38" s="226">
        <f t="shared" si="0"/>
        <v>5</v>
      </c>
      <c r="T38" s="227">
        <f t="shared" si="1"/>
        <v>20000</v>
      </c>
      <c r="U38" s="225"/>
    </row>
    <row r="39" spans="1:20" s="225" customFormat="1" ht="13.5" thickBot="1">
      <c r="A39" s="228"/>
      <c r="B39" s="229" t="s">
        <v>229</v>
      </c>
      <c r="C39" s="230"/>
      <c r="D39" s="231"/>
      <c r="E39" s="232"/>
      <c r="F39" s="231"/>
      <c r="G39" s="233"/>
      <c r="H39" s="234"/>
      <c r="I39" s="233"/>
      <c r="J39" s="234"/>
      <c r="K39" s="233"/>
      <c r="L39" s="234"/>
      <c r="M39" s="233"/>
      <c r="N39" s="234"/>
      <c r="O39" s="233"/>
      <c r="P39" s="234"/>
      <c r="Q39" s="233"/>
      <c r="R39" s="234"/>
      <c r="S39" s="233"/>
      <c r="T39" s="235">
        <f>SUM(T9:T38)</f>
        <v>357454.14</v>
      </c>
    </row>
    <row r="40" spans="1:20" s="225" customFormat="1" ht="15">
      <c r="A40" s="236"/>
      <c r="B40" s="237"/>
      <c r="C40" s="238"/>
      <c r="D40" s="239"/>
      <c r="E40" s="240"/>
      <c r="F40" s="239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41"/>
    </row>
    <row r="41" spans="1:20" s="225" customFormat="1" ht="15">
      <c r="A41" s="236"/>
      <c r="B41" s="237"/>
      <c r="C41" s="238"/>
      <c r="D41" s="239"/>
      <c r="E41" s="240"/>
      <c r="F41" s="239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41"/>
    </row>
    <row r="42" spans="1:20" s="225" customFormat="1" ht="15">
      <c r="A42" s="236"/>
      <c r="B42" s="237"/>
      <c r="C42" s="238"/>
      <c r="D42" s="239"/>
      <c r="E42" s="240"/>
      <c r="F42" s="239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41"/>
    </row>
    <row r="43" spans="1:20" s="225" customFormat="1" ht="15">
      <c r="A43" s="236"/>
      <c r="B43" s="237"/>
      <c r="C43" s="238"/>
      <c r="D43" s="239"/>
      <c r="E43" s="240"/>
      <c r="F43" s="239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41"/>
    </row>
    <row r="44" spans="1:20" s="225" customFormat="1" ht="15">
      <c r="A44" s="236"/>
      <c r="B44" s="237"/>
      <c r="C44" s="238"/>
      <c r="D44" s="239"/>
      <c r="E44" s="240"/>
      <c r="F44" s="239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41"/>
    </row>
    <row r="45" spans="1:20" s="225" customFormat="1" ht="15">
      <c r="A45" s="236"/>
      <c r="B45" s="237"/>
      <c r="C45" s="238"/>
      <c r="D45" s="239"/>
      <c r="E45" s="240"/>
      <c r="F45" s="239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41"/>
    </row>
    <row r="46" spans="1:20" s="225" customFormat="1" ht="15">
      <c r="A46" s="236"/>
      <c r="B46" s="237"/>
      <c r="C46" s="238"/>
      <c r="D46" s="239"/>
      <c r="E46" s="240"/>
      <c r="F46" s="239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41"/>
    </row>
    <row r="47" spans="1:20" s="225" customFormat="1" ht="15">
      <c r="A47" s="236"/>
      <c r="B47" s="237"/>
      <c r="C47" s="238"/>
      <c r="D47" s="239"/>
      <c r="E47" s="240"/>
      <c r="F47" s="239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41"/>
    </row>
    <row r="48" spans="1:20" s="225" customFormat="1" ht="15">
      <c r="A48" s="236"/>
      <c r="B48" s="237"/>
      <c r="C48" s="238"/>
      <c r="D48" s="239"/>
      <c r="E48" s="240"/>
      <c r="F48" s="239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41"/>
    </row>
    <row r="49" spans="1:20" s="225" customFormat="1" ht="13.5" thickBot="1">
      <c r="A49" s="236"/>
      <c r="B49" s="237"/>
      <c r="C49" s="238"/>
      <c r="D49" s="239"/>
      <c r="E49" s="240"/>
      <c r="F49" s="239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41"/>
    </row>
    <row r="50" spans="1:20" s="225" customFormat="1" ht="15">
      <c r="A50" s="242"/>
      <c r="B50" s="243" t="s">
        <v>230</v>
      </c>
      <c r="C50" s="244"/>
      <c r="D50" s="245"/>
      <c r="E50" s="246"/>
      <c r="F50" s="247"/>
      <c r="G50" s="248"/>
      <c r="H50" s="242"/>
      <c r="I50" s="242"/>
      <c r="J50" s="242"/>
      <c r="K50" s="242"/>
      <c r="L50" s="242"/>
      <c r="M50" s="249"/>
      <c r="N50" s="250"/>
      <c r="O50" s="250"/>
      <c r="P50" s="249"/>
      <c r="Q50" s="250"/>
      <c r="R50" s="250"/>
      <c r="S50" s="251"/>
      <c r="T50" s="252"/>
    </row>
    <row r="51" spans="1:20" s="225" customFormat="1" ht="25.5">
      <c r="A51" s="253" t="s">
        <v>158</v>
      </c>
      <c r="B51" s="254" t="s">
        <v>231</v>
      </c>
      <c r="C51" s="198"/>
      <c r="D51" s="255" t="s">
        <v>182</v>
      </c>
      <c r="E51" s="211">
        <v>39208</v>
      </c>
      <c r="F51" s="256" t="s">
        <v>232</v>
      </c>
      <c r="G51" s="202"/>
      <c r="H51" s="257"/>
      <c r="I51" s="257"/>
      <c r="J51" s="257"/>
      <c r="K51" s="257"/>
      <c r="L51" s="257"/>
      <c r="M51" s="201"/>
      <c r="N51" s="258"/>
      <c r="O51" s="258"/>
      <c r="P51" s="201">
        <v>1</v>
      </c>
      <c r="Q51" s="258"/>
      <c r="R51" s="258"/>
      <c r="S51" s="259">
        <f>+G51+H51+I51+J51+K51+L51+M51+N51+O51+P51+Q51+R51</f>
        <v>1</v>
      </c>
      <c r="T51" s="260">
        <f>+E51*S51</f>
        <v>39208</v>
      </c>
    </row>
    <row r="52" spans="1:20" s="225" customFormat="1" ht="15">
      <c r="A52" s="253" t="s">
        <v>162</v>
      </c>
      <c r="B52" s="254" t="s">
        <v>233</v>
      </c>
      <c r="C52" s="205"/>
      <c r="D52" s="261" t="s">
        <v>182</v>
      </c>
      <c r="E52" s="207">
        <v>111.3</v>
      </c>
      <c r="F52" s="256" t="s">
        <v>232</v>
      </c>
      <c r="G52" s="209"/>
      <c r="H52" s="262"/>
      <c r="I52" s="262"/>
      <c r="J52" s="262"/>
      <c r="K52" s="262"/>
      <c r="L52" s="262"/>
      <c r="M52" s="208"/>
      <c r="N52" s="263"/>
      <c r="O52" s="263"/>
      <c r="P52" s="208">
        <v>12</v>
      </c>
      <c r="Q52" s="263"/>
      <c r="R52" s="263"/>
      <c r="S52" s="259">
        <f>+G52+H52+I52+J52+K52+L52+M52+N52+O52+P52+Q52+R52</f>
        <v>12</v>
      </c>
      <c r="T52" s="260">
        <f>+E52*S52</f>
        <v>1335.6</v>
      </c>
    </row>
    <row r="53" spans="1:20" s="225" customFormat="1" ht="15">
      <c r="A53" s="253" t="s">
        <v>165</v>
      </c>
      <c r="B53" s="264" t="s">
        <v>234</v>
      </c>
      <c r="C53" s="205"/>
      <c r="D53" s="261" t="s">
        <v>182</v>
      </c>
      <c r="E53" s="207">
        <v>950</v>
      </c>
      <c r="F53" s="256" t="s">
        <v>232</v>
      </c>
      <c r="G53" s="209"/>
      <c r="H53" s="262"/>
      <c r="I53" s="262"/>
      <c r="J53" s="262"/>
      <c r="K53" s="262"/>
      <c r="L53" s="262"/>
      <c r="M53" s="208"/>
      <c r="N53" s="263"/>
      <c r="O53" s="263"/>
      <c r="P53" s="208">
        <v>1</v>
      </c>
      <c r="Q53" s="263"/>
      <c r="R53" s="263"/>
      <c r="S53" s="265">
        <f aca="true" t="shared" si="2" ref="S53:S65">SUM(G53:R53)</f>
        <v>1</v>
      </c>
      <c r="T53" s="260">
        <f>+E53*S53</f>
        <v>950</v>
      </c>
    </row>
    <row r="54" spans="1:20" s="225" customFormat="1" ht="15">
      <c r="A54" s="253" t="s">
        <v>167</v>
      </c>
      <c r="B54" s="266" t="s">
        <v>235</v>
      </c>
      <c r="C54" s="267"/>
      <c r="D54" s="268" t="s">
        <v>182</v>
      </c>
      <c r="E54" s="269">
        <v>8506.4</v>
      </c>
      <c r="F54" s="270" t="s">
        <v>232</v>
      </c>
      <c r="G54" s="271"/>
      <c r="H54" s="272"/>
      <c r="I54" s="272"/>
      <c r="J54" s="272"/>
      <c r="K54" s="272"/>
      <c r="L54" s="272"/>
      <c r="M54" s="273"/>
      <c r="N54" s="274"/>
      <c r="O54" s="274"/>
      <c r="P54" s="273">
        <v>1</v>
      </c>
      <c r="Q54" s="274"/>
      <c r="R54" s="274"/>
      <c r="S54" s="265">
        <f t="shared" si="2"/>
        <v>1</v>
      </c>
      <c r="T54" s="260">
        <f>+E54*S54</f>
        <v>8506.4</v>
      </c>
    </row>
    <row r="55" spans="1:20" s="225" customFormat="1" ht="13.5" thickBot="1">
      <c r="A55" s="275"/>
      <c r="B55" s="276" t="s">
        <v>236</v>
      </c>
      <c r="C55" s="277"/>
      <c r="D55" s="278"/>
      <c r="E55" s="279"/>
      <c r="F55" s="280"/>
      <c r="G55" s="281"/>
      <c r="H55" s="282"/>
      <c r="I55" s="282"/>
      <c r="J55" s="282"/>
      <c r="K55" s="282"/>
      <c r="L55" s="282"/>
      <c r="M55" s="283"/>
      <c r="N55" s="284"/>
      <c r="O55" s="284"/>
      <c r="P55" s="283"/>
      <c r="Q55" s="284"/>
      <c r="R55" s="284"/>
      <c r="S55" s="285"/>
      <c r="T55" s="235">
        <f>SUM(T51:T54)</f>
        <v>50000</v>
      </c>
    </row>
    <row r="56" spans="1:20" s="225" customFormat="1" ht="15">
      <c r="A56" s="286"/>
      <c r="B56" s="287"/>
      <c r="C56" s="288"/>
      <c r="D56" s="289"/>
      <c r="E56" s="290"/>
      <c r="F56" s="291"/>
      <c r="G56" s="292"/>
      <c r="H56" s="293"/>
      <c r="I56" s="293"/>
      <c r="J56" s="293"/>
      <c r="K56" s="293"/>
      <c r="L56" s="293"/>
      <c r="M56" s="294"/>
      <c r="N56" s="295"/>
      <c r="O56" s="295"/>
      <c r="P56" s="294"/>
      <c r="Q56" s="295"/>
      <c r="R56" s="295"/>
      <c r="S56" s="296"/>
      <c r="T56" s="297"/>
    </row>
    <row r="57" spans="1:20" s="225" customFormat="1" ht="13.5" thickBot="1">
      <c r="A57" s="286"/>
      <c r="B57" s="287"/>
      <c r="C57" s="288"/>
      <c r="D57" s="289"/>
      <c r="E57" s="290"/>
      <c r="F57" s="291"/>
      <c r="G57" s="292"/>
      <c r="H57" s="293"/>
      <c r="I57" s="293"/>
      <c r="J57" s="293"/>
      <c r="K57" s="293"/>
      <c r="L57" s="293"/>
      <c r="M57" s="294"/>
      <c r="N57" s="295"/>
      <c r="O57" s="295"/>
      <c r="P57" s="294"/>
      <c r="Q57" s="295"/>
      <c r="R57" s="295"/>
      <c r="S57" s="296"/>
      <c r="T57" s="297"/>
    </row>
    <row r="58" spans="1:20" s="225" customFormat="1" ht="15">
      <c r="A58" s="242"/>
      <c r="B58" s="243" t="s">
        <v>237</v>
      </c>
      <c r="C58" s="244"/>
      <c r="D58" s="245"/>
      <c r="E58" s="246"/>
      <c r="F58" s="247"/>
      <c r="G58" s="248"/>
      <c r="H58" s="242"/>
      <c r="I58" s="242"/>
      <c r="J58" s="242"/>
      <c r="K58" s="242"/>
      <c r="L58" s="242"/>
      <c r="M58" s="249"/>
      <c r="N58" s="250"/>
      <c r="O58" s="250"/>
      <c r="P58" s="249"/>
      <c r="Q58" s="250"/>
      <c r="R58" s="250"/>
      <c r="S58" s="298"/>
      <c r="T58" s="252">
        <f aca="true" t="shared" si="3" ref="T58:T65">+E58*S58</f>
        <v>0</v>
      </c>
    </row>
    <row r="59" spans="1:20" s="225" customFormat="1" ht="15">
      <c r="A59" s="299" t="s">
        <v>158</v>
      </c>
      <c r="B59" s="264" t="s">
        <v>238</v>
      </c>
      <c r="C59" s="205"/>
      <c r="D59" s="261" t="s">
        <v>182</v>
      </c>
      <c r="E59" s="207">
        <v>50000</v>
      </c>
      <c r="F59" s="256" t="s">
        <v>232</v>
      </c>
      <c r="G59" s="209"/>
      <c r="H59" s="262"/>
      <c r="I59" s="262"/>
      <c r="J59" s="262"/>
      <c r="K59" s="262"/>
      <c r="L59" s="262">
        <v>1</v>
      </c>
      <c r="M59" s="208"/>
      <c r="N59" s="263"/>
      <c r="O59" s="263"/>
      <c r="P59" s="208"/>
      <c r="Q59" s="263"/>
      <c r="R59" s="263"/>
      <c r="S59" s="265">
        <f t="shared" si="2"/>
        <v>1</v>
      </c>
      <c r="T59" s="260">
        <f t="shared" si="3"/>
        <v>50000</v>
      </c>
    </row>
    <row r="60" spans="1:20" s="225" customFormat="1" ht="15">
      <c r="A60" s="299" t="s">
        <v>162</v>
      </c>
      <c r="B60" s="300" t="s">
        <v>239</v>
      </c>
      <c r="C60" s="198"/>
      <c r="D60" s="255" t="s">
        <v>182</v>
      </c>
      <c r="E60" s="211">
        <v>10000</v>
      </c>
      <c r="F60" s="256" t="s">
        <v>232</v>
      </c>
      <c r="G60" s="202"/>
      <c r="H60" s="257"/>
      <c r="I60" s="257"/>
      <c r="J60" s="257"/>
      <c r="K60" s="257"/>
      <c r="L60" s="257">
        <v>1</v>
      </c>
      <c r="M60" s="201"/>
      <c r="N60" s="258"/>
      <c r="O60" s="258"/>
      <c r="P60" s="201"/>
      <c r="Q60" s="258"/>
      <c r="R60" s="258"/>
      <c r="S60" s="265">
        <f t="shared" si="2"/>
        <v>1</v>
      </c>
      <c r="T60" s="260">
        <f t="shared" si="3"/>
        <v>10000</v>
      </c>
    </row>
    <row r="61" spans="1:20" s="225" customFormat="1" ht="15">
      <c r="A61" s="299" t="s">
        <v>165</v>
      </c>
      <c r="B61" s="300" t="s">
        <v>240</v>
      </c>
      <c r="C61" s="198"/>
      <c r="D61" s="255" t="s">
        <v>175</v>
      </c>
      <c r="E61" s="211">
        <v>1200</v>
      </c>
      <c r="F61" s="256" t="s">
        <v>232</v>
      </c>
      <c r="G61" s="202"/>
      <c r="H61" s="257"/>
      <c r="I61" s="257"/>
      <c r="J61" s="257"/>
      <c r="K61" s="257"/>
      <c r="L61" s="257">
        <v>25</v>
      </c>
      <c r="M61" s="201"/>
      <c r="N61" s="258"/>
      <c r="O61" s="258"/>
      <c r="P61" s="201"/>
      <c r="Q61" s="258"/>
      <c r="R61" s="258"/>
      <c r="S61" s="265">
        <f t="shared" si="2"/>
        <v>25</v>
      </c>
      <c r="T61" s="260">
        <f t="shared" si="3"/>
        <v>30000</v>
      </c>
    </row>
    <row r="62" spans="1:20" s="225" customFormat="1" ht="15">
      <c r="A62" s="299"/>
      <c r="B62" s="301" t="s">
        <v>236</v>
      </c>
      <c r="C62" s="198"/>
      <c r="D62" s="255"/>
      <c r="E62" s="211"/>
      <c r="F62" s="256"/>
      <c r="G62" s="202"/>
      <c r="H62" s="257"/>
      <c r="I62" s="257"/>
      <c r="J62" s="257"/>
      <c r="K62" s="257"/>
      <c r="L62" s="257"/>
      <c r="M62" s="201"/>
      <c r="N62" s="258"/>
      <c r="O62" s="258"/>
      <c r="P62" s="201"/>
      <c r="Q62" s="258"/>
      <c r="R62" s="258"/>
      <c r="S62" s="265"/>
      <c r="T62" s="194">
        <f>SUM(T59:T61)</f>
        <v>90000</v>
      </c>
    </row>
    <row r="63" spans="1:20" s="225" customFormat="1" ht="15">
      <c r="A63" s="299"/>
      <c r="B63" s="300"/>
      <c r="C63" s="198"/>
      <c r="D63" s="255"/>
      <c r="E63" s="211"/>
      <c r="F63" s="256"/>
      <c r="G63" s="202"/>
      <c r="H63" s="257"/>
      <c r="I63" s="257"/>
      <c r="J63" s="257"/>
      <c r="K63" s="257"/>
      <c r="L63" s="257"/>
      <c r="M63" s="201"/>
      <c r="N63" s="258"/>
      <c r="O63" s="258"/>
      <c r="P63" s="201"/>
      <c r="Q63" s="258"/>
      <c r="R63" s="258"/>
      <c r="S63" s="265"/>
      <c r="T63" s="260"/>
    </row>
    <row r="64" spans="1:20" s="225" customFormat="1" ht="15">
      <c r="A64" s="299"/>
      <c r="B64" s="302" t="s">
        <v>241</v>
      </c>
      <c r="C64" s="198"/>
      <c r="D64" s="255"/>
      <c r="E64" s="211"/>
      <c r="F64" s="256"/>
      <c r="G64" s="202"/>
      <c r="H64" s="257"/>
      <c r="I64" s="257"/>
      <c r="J64" s="257"/>
      <c r="K64" s="257"/>
      <c r="L64" s="257"/>
      <c r="M64" s="201"/>
      <c r="N64" s="258"/>
      <c r="O64" s="258"/>
      <c r="P64" s="201"/>
      <c r="Q64" s="258"/>
      <c r="R64" s="258"/>
      <c r="S64" s="265"/>
      <c r="T64" s="260"/>
    </row>
    <row r="65" spans="1:20" s="225" customFormat="1" ht="15">
      <c r="A65" s="299" t="s">
        <v>158</v>
      </c>
      <c r="B65" s="300" t="s">
        <v>242</v>
      </c>
      <c r="C65" s="198"/>
      <c r="D65" s="255" t="s">
        <v>182</v>
      </c>
      <c r="E65" s="211">
        <v>25000</v>
      </c>
      <c r="F65" s="256" t="s">
        <v>232</v>
      </c>
      <c r="G65" s="202"/>
      <c r="H65" s="257"/>
      <c r="I65" s="257"/>
      <c r="J65" s="257"/>
      <c r="K65" s="257"/>
      <c r="L65" s="257"/>
      <c r="M65" s="201"/>
      <c r="N65" s="258"/>
      <c r="O65" s="258">
        <v>2</v>
      </c>
      <c r="P65" s="201"/>
      <c r="Q65" s="258"/>
      <c r="R65" s="258"/>
      <c r="S65" s="265">
        <f t="shared" si="2"/>
        <v>2</v>
      </c>
      <c r="T65" s="260">
        <f t="shared" si="3"/>
        <v>50000</v>
      </c>
    </row>
    <row r="66" spans="1:20" s="225" customFormat="1" ht="15">
      <c r="A66" s="262"/>
      <c r="B66" s="301" t="s">
        <v>236</v>
      </c>
      <c r="C66" s="205"/>
      <c r="D66" s="261"/>
      <c r="E66" s="207"/>
      <c r="F66" s="303"/>
      <c r="G66" s="209"/>
      <c r="H66" s="262"/>
      <c r="I66" s="262"/>
      <c r="J66" s="262"/>
      <c r="K66" s="262"/>
      <c r="L66" s="262"/>
      <c r="M66" s="208"/>
      <c r="N66" s="263"/>
      <c r="O66" s="263"/>
      <c r="P66" s="208"/>
      <c r="Q66" s="263"/>
      <c r="R66" s="263"/>
      <c r="S66" s="265"/>
      <c r="T66" s="304"/>
    </row>
    <row r="67" spans="1:20" s="225" customFormat="1" ht="13.5" thickBot="1">
      <c r="A67" s="305"/>
      <c r="B67" s="237"/>
      <c r="C67" s="238"/>
      <c r="D67" s="239"/>
      <c r="E67" s="240"/>
      <c r="F67" s="239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306"/>
      <c r="T67" s="297">
        <f>+T65+T62+T55</f>
        <v>190000</v>
      </c>
    </row>
    <row r="68" spans="1:20" s="225" customFormat="1" ht="21.75" customHeight="1" thickBot="1">
      <c r="A68" s="307"/>
      <c r="B68" s="308" t="s">
        <v>243</v>
      </c>
      <c r="C68" s="309"/>
      <c r="D68" s="310"/>
      <c r="E68" s="311"/>
      <c r="F68" s="310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3">
        <f>+T67+T39</f>
        <v>547454.14</v>
      </c>
    </row>
    <row r="69" spans="1:20" s="225" customFormat="1" ht="15">
      <c r="A69" s="236"/>
      <c r="B69" s="237"/>
      <c r="C69" s="238"/>
      <c r="D69" s="239"/>
      <c r="E69" s="240"/>
      <c r="F69" s="239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41"/>
    </row>
    <row r="70" spans="1:20" s="225" customFormat="1" ht="15">
      <c r="A70" s="236"/>
      <c r="B70" s="237"/>
      <c r="C70" s="238"/>
      <c r="D70" s="239"/>
      <c r="E70" s="240"/>
      <c r="F70" s="239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41"/>
    </row>
    <row r="71" spans="1:20" s="225" customFormat="1" ht="15">
      <c r="A71" s="314" t="s">
        <v>244</v>
      </c>
      <c r="B71" s="315"/>
      <c r="C71" s="141"/>
      <c r="D71" s="174"/>
      <c r="E71" s="316"/>
      <c r="F71" s="317"/>
      <c r="G71" s="129"/>
      <c r="H71" s="129"/>
      <c r="I71" s="129"/>
      <c r="J71" s="129"/>
      <c r="K71" s="129"/>
      <c r="L71" s="129"/>
      <c r="M71" s="129"/>
      <c r="N71" s="318"/>
      <c r="O71" s="319"/>
      <c r="P71" s="129"/>
      <c r="Q71" s="129"/>
      <c r="R71" s="129"/>
      <c r="S71" s="320"/>
      <c r="T71" s="241"/>
    </row>
    <row r="72" spans="1:20" s="225" customFormat="1" ht="15">
      <c r="A72" s="129"/>
      <c r="B72" s="315"/>
      <c r="C72" s="141"/>
      <c r="D72" s="174"/>
      <c r="E72" s="316"/>
      <c r="F72" s="317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320"/>
      <c r="T72" s="241"/>
    </row>
    <row r="73" spans="1:20" s="225" customFormat="1" ht="15">
      <c r="A73" s="129"/>
      <c r="B73" s="315"/>
      <c r="C73" s="141"/>
      <c r="D73" s="174"/>
      <c r="E73" s="316"/>
      <c r="F73" s="317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320"/>
      <c r="T73" s="241"/>
    </row>
    <row r="74" spans="1:20" s="225" customFormat="1" ht="15">
      <c r="A74" s="321" t="s">
        <v>245</v>
      </c>
      <c r="B74" s="129"/>
      <c r="C74" s="322"/>
      <c r="D74" s="323"/>
      <c r="E74" s="317"/>
      <c r="F74" s="174"/>
      <c r="G74" s="174"/>
      <c r="H74" s="174"/>
      <c r="I74" s="174"/>
      <c r="J74" s="174"/>
      <c r="K74" s="174"/>
      <c r="L74" s="174"/>
      <c r="M74" s="129"/>
      <c r="N74" s="129"/>
      <c r="O74" s="129"/>
      <c r="P74" s="129"/>
      <c r="Q74" s="129"/>
      <c r="R74" s="129"/>
      <c r="S74" s="129"/>
      <c r="T74" s="241"/>
    </row>
    <row r="75" spans="1:20" s="225" customFormat="1" ht="15">
      <c r="A75" s="324"/>
      <c r="B75" s="136"/>
      <c r="C75" s="136"/>
      <c r="D75" s="325"/>
      <c r="E75" s="317"/>
      <c r="F75" s="174"/>
      <c r="G75" s="174"/>
      <c r="H75" s="174"/>
      <c r="I75" s="174"/>
      <c r="J75" s="174"/>
      <c r="K75" s="174"/>
      <c r="L75" s="174"/>
      <c r="M75" s="129"/>
      <c r="N75" s="129"/>
      <c r="O75" s="129"/>
      <c r="P75" s="129"/>
      <c r="Q75" s="129"/>
      <c r="R75" s="129"/>
      <c r="S75" s="129"/>
      <c r="T75" s="241"/>
    </row>
    <row r="76" spans="1:20" s="225" customFormat="1" ht="15">
      <c r="A76" s="321"/>
      <c r="B76" s="326" t="s">
        <v>246</v>
      </c>
      <c r="C76" s="133"/>
      <c r="D76" s="323"/>
      <c r="E76" s="317"/>
      <c r="F76" s="174"/>
      <c r="G76" s="174"/>
      <c r="H76" s="174"/>
      <c r="I76" s="174"/>
      <c r="J76" s="174"/>
      <c r="K76" s="174"/>
      <c r="L76" s="174"/>
      <c r="M76" s="129"/>
      <c r="N76" s="327" t="s">
        <v>247</v>
      </c>
      <c r="O76" s="327"/>
      <c r="P76" s="327"/>
      <c r="Q76" s="327"/>
      <c r="R76" s="327"/>
      <c r="S76" s="327"/>
      <c r="T76" s="241"/>
    </row>
    <row r="77" spans="1:20" s="225" customFormat="1" ht="15">
      <c r="A77" s="129"/>
      <c r="B77" s="133" t="s">
        <v>248</v>
      </c>
      <c r="C77" s="141"/>
      <c r="D77" s="174"/>
      <c r="E77" s="316"/>
      <c r="F77" s="317"/>
      <c r="G77" s="129"/>
      <c r="H77" s="129"/>
      <c r="I77" s="129"/>
      <c r="J77" s="129"/>
      <c r="K77" s="129"/>
      <c r="L77" s="129"/>
      <c r="M77" s="129"/>
      <c r="N77" s="143" t="s">
        <v>249</v>
      </c>
      <c r="O77" s="143"/>
      <c r="P77" s="143"/>
      <c r="Q77" s="143"/>
      <c r="R77" s="143"/>
      <c r="S77" s="143"/>
      <c r="T77" s="241"/>
    </row>
    <row r="78" spans="1:20" s="225" customFormat="1" ht="15">
      <c r="A78" s="129"/>
      <c r="B78" s="133"/>
      <c r="C78" s="141"/>
      <c r="D78" s="174"/>
      <c r="E78" s="316"/>
      <c r="F78" s="317"/>
      <c r="G78" s="129"/>
      <c r="H78" s="129"/>
      <c r="I78" s="129"/>
      <c r="J78" s="129"/>
      <c r="K78" s="129"/>
      <c r="L78" s="129"/>
      <c r="M78" s="129"/>
      <c r="N78" s="133"/>
      <c r="O78" s="133"/>
      <c r="P78" s="133"/>
      <c r="Q78" s="133"/>
      <c r="R78" s="133"/>
      <c r="S78" s="133"/>
      <c r="T78" s="241"/>
    </row>
    <row r="79" spans="1:20" s="225" customFormat="1" ht="15">
      <c r="A79" s="129"/>
      <c r="B79" s="133"/>
      <c r="C79" s="141"/>
      <c r="D79" s="174"/>
      <c r="E79" s="316"/>
      <c r="F79" s="317"/>
      <c r="G79" s="129"/>
      <c r="H79" s="129"/>
      <c r="I79" s="129"/>
      <c r="J79" s="129"/>
      <c r="K79" s="129"/>
      <c r="L79" s="129"/>
      <c r="M79" s="129"/>
      <c r="N79" s="133"/>
      <c r="O79" s="133"/>
      <c r="P79" s="133"/>
      <c r="Q79" s="133"/>
      <c r="R79" s="133"/>
      <c r="S79" s="133"/>
      <c r="T79" s="241"/>
    </row>
    <row r="80" spans="1:20" s="225" customFormat="1" ht="15">
      <c r="A80" s="129"/>
      <c r="B80" s="133"/>
      <c r="C80" s="141"/>
      <c r="D80" s="174"/>
      <c r="E80" s="316"/>
      <c r="F80" s="317"/>
      <c r="G80" s="129"/>
      <c r="H80" s="129"/>
      <c r="I80" s="129"/>
      <c r="J80" s="129"/>
      <c r="K80" s="129"/>
      <c r="L80" s="129"/>
      <c r="M80" s="129"/>
      <c r="N80" s="133"/>
      <c r="O80" s="133"/>
      <c r="P80" s="133"/>
      <c r="Q80" s="133"/>
      <c r="R80" s="133"/>
      <c r="S80" s="133"/>
      <c r="T80" s="241"/>
    </row>
    <row r="81" spans="1:20" s="225" customFormat="1" ht="15">
      <c r="A81" s="129"/>
      <c r="B81" s="133"/>
      <c r="C81" s="141"/>
      <c r="D81" s="174"/>
      <c r="E81" s="316"/>
      <c r="F81" s="317"/>
      <c r="G81" s="129"/>
      <c r="H81" s="129"/>
      <c r="I81" s="129"/>
      <c r="J81" s="129"/>
      <c r="K81" s="129"/>
      <c r="L81" s="129"/>
      <c r="M81" s="129"/>
      <c r="N81" s="133"/>
      <c r="O81" s="133"/>
      <c r="P81" s="133"/>
      <c r="Q81" s="133"/>
      <c r="R81" s="133"/>
      <c r="S81" s="133"/>
      <c r="T81" s="241"/>
    </row>
    <row r="82" spans="1:20" s="225" customFormat="1" ht="15">
      <c r="A82" s="129"/>
      <c r="B82" s="315"/>
      <c r="C82" s="141"/>
      <c r="D82" s="174"/>
      <c r="E82" s="316"/>
      <c r="F82" s="317"/>
      <c r="G82" s="129"/>
      <c r="H82" s="129"/>
      <c r="I82" s="129"/>
      <c r="J82" s="129"/>
      <c r="K82" s="129"/>
      <c r="L82" s="129"/>
      <c r="M82" s="129"/>
      <c r="N82" s="143"/>
      <c r="O82" s="143"/>
      <c r="P82" s="143"/>
      <c r="Q82" s="143"/>
      <c r="R82" s="143"/>
      <c r="S82" s="143"/>
      <c r="T82" s="241"/>
    </row>
    <row r="83" spans="1:20" s="225" customFormat="1" ht="15">
      <c r="A83" s="236"/>
      <c r="B83" s="237"/>
      <c r="C83" s="238"/>
      <c r="D83" s="239"/>
      <c r="E83" s="240"/>
      <c r="F83" s="239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41"/>
    </row>
    <row r="84" ht="15">
      <c r="T84" s="328"/>
    </row>
    <row r="85" ht="15">
      <c r="T85" s="328"/>
    </row>
    <row r="86" ht="15">
      <c r="T86" s="328"/>
    </row>
    <row r="87" ht="15">
      <c r="T87" s="328"/>
    </row>
    <row r="88" ht="15">
      <c r="T88" s="328"/>
    </row>
    <row r="89" ht="15">
      <c r="T89" s="328"/>
    </row>
    <row r="90" ht="15">
      <c r="T90" s="328"/>
    </row>
    <row r="91" ht="15">
      <c r="T91" s="328"/>
    </row>
    <row r="92" ht="15">
      <c r="T92" s="328"/>
    </row>
    <row r="93" ht="15">
      <c r="T93" s="328"/>
    </row>
    <row r="94" ht="15">
      <c r="T94" s="328"/>
    </row>
    <row r="95" ht="15">
      <c r="T95" s="328"/>
    </row>
    <row r="96" ht="15">
      <c r="T96" s="328"/>
    </row>
    <row r="97" ht="15">
      <c r="T97" s="328"/>
    </row>
    <row r="98" ht="15">
      <c r="T98" s="328"/>
    </row>
    <row r="99" ht="15">
      <c r="T99" s="328"/>
    </row>
    <row r="100" ht="15">
      <c r="T100" s="328"/>
    </row>
    <row r="101" ht="15">
      <c r="T101" s="328"/>
    </row>
    <row r="102" ht="15">
      <c r="T102" s="328"/>
    </row>
  </sheetData>
  <mergeCells count="14">
    <mergeCell ref="A8:B8"/>
    <mergeCell ref="N76:S76"/>
    <mergeCell ref="N77:S77"/>
    <mergeCell ref="N82:S82"/>
    <mergeCell ref="A1:T1"/>
    <mergeCell ref="D4:E4"/>
    <mergeCell ref="A6:A7"/>
    <mergeCell ref="B6:B7"/>
    <mergeCell ref="C6:C7"/>
    <mergeCell ref="D6:D7"/>
    <mergeCell ref="E6:E7"/>
    <mergeCell ref="F6:F7"/>
    <mergeCell ref="G6:S6"/>
    <mergeCell ref="T6:T7"/>
  </mergeCells>
  <printOptions horizontalCentered="1"/>
  <pageMargins left="1.5" right="0.2" top="1" bottom="0.5" header="0.3" footer="0.3"/>
  <pageSetup errors="blank" fitToHeight="0" horizontalDpi="600" verticalDpi="600" orientation="landscape" pageOrder="overThenDown" paperSize="5" scale="80" r:id="rId1"/>
  <headerFooter>
    <oddHeader>&amp;C&amp;"Verdana,Bold Italic"&amp;12&amp;URepublic of the Philippines
Province of Agusan del Sur
Municipality of Trento
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51"/>
  <sheetViews>
    <sheetView workbookViewId="0" topLeftCell="A1">
      <selection activeCell="G5" sqref="G5:S5"/>
    </sheetView>
  </sheetViews>
  <sheetFormatPr defaultColWidth="8.28125" defaultRowHeight="15"/>
  <cols>
    <col min="1" max="1" width="10.28125" style="447" customWidth="1"/>
    <col min="2" max="2" width="24.28125" style="447" customWidth="1"/>
    <col min="3" max="3" width="7.7109375" style="458" customWidth="1"/>
    <col min="4" max="4" width="8.00390625" style="490" customWidth="1"/>
    <col min="5" max="5" width="13.421875" style="583" customWidth="1"/>
    <col min="6" max="6" width="8.00390625" style="578" customWidth="1"/>
    <col min="7" max="7" width="4.7109375" style="490" customWidth="1"/>
    <col min="8" max="18" width="5.57421875" style="490" customWidth="1"/>
    <col min="19" max="19" width="6.28125" style="581" customWidth="1"/>
    <col min="20" max="20" width="17.57421875" style="583" customWidth="1"/>
    <col min="21" max="16384" width="8.28125" style="447" customWidth="1"/>
  </cols>
  <sheetData>
    <row r="1" spans="1:20" ht="34.9" customHeight="1">
      <c r="A1" s="1599" t="s">
        <v>130</v>
      </c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1"/>
    </row>
    <row r="2" spans="1:20" ht="22.9" customHeight="1">
      <c r="A2" s="1520" t="s">
        <v>409</v>
      </c>
      <c r="B2" s="1521" t="s">
        <v>1182</v>
      </c>
      <c r="D2" s="451"/>
      <c r="E2" s="452"/>
      <c r="F2" s="453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4"/>
      <c r="T2" s="455"/>
    </row>
    <row r="3" spans="1:20" ht="22.9" customHeight="1">
      <c r="A3" s="1525" t="s">
        <v>1183</v>
      </c>
      <c r="B3" s="1602" t="s">
        <v>1260</v>
      </c>
      <c r="C3" s="1602"/>
      <c r="D3" s="1602"/>
      <c r="E3" s="1602"/>
      <c r="F3" s="1602"/>
      <c r="G3" s="1602"/>
      <c r="H3" s="1602"/>
      <c r="I3" s="1603"/>
      <c r="J3" s="1603"/>
      <c r="K3" s="1604" t="s">
        <v>1261</v>
      </c>
      <c r="L3" s="1604"/>
      <c r="M3" s="1604"/>
      <c r="N3" s="1604"/>
      <c r="O3" s="1604"/>
      <c r="P3" s="451"/>
      <c r="Q3" s="451"/>
      <c r="R3" s="451"/>
      <c r="S3" s="454"/>
      <c r="T3" s="455"/>
    </row>
    <row r="4" spans="1:20" ht="22.9" customHeight="1">
      <c r="A4" s="448" t="s">
        <v>135</v>
      </c>
      <c r="B4" s="449"/>
      <c r="C4" s="450"/>
      <c r="D4" s="451"/>
      <c r="E4" s="452"/>
      <c r="F4" s="453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4"/>
      <c r="T4" s="455"/>
    </row>
    <row r="5" spans="1:20" ht="22.15" customHeight="1">
      <c r="A5" s="1527" t="s">
        <v>136</v>
      </c>
      <c r="B5" s="1527" t="s">
        <v>1262</v>
      </c>
      <c r="C5" s="1605" t="s">
        <v>257</v>
      </c>
      <c r="D5" s="1527" t="s">
        <v>139</v>
      </c>
      <c r="E5" s="1529" t="s">
        <v>140</v>
      </c>
      <c r="F5" s="1527" t="s">
        <v>141</v>
      </c>
      <c r="G5" s="1527" t="s">
        <v>142</v>
      </c>
      <c r="H5" s="1527"/>
      <c r="I5" s="1527"/>
      <c r="J5" s="1527"/>
      <c r="K5" s="1527"/>
      <c r="L5" s="1527"/>
      <c r="M5" s="1527"/>
      <c r="N5" s="1527"/>
      <c r="O5" s="1527"/>
      <c r="P5" s="1527"/>
      <c r="Q5" s="1527"/>
      <c r="R5" s="1527"/>
      <c r="S5" s="1527"/>
      <c r="T5" s="1530" t="s">
        <v>143</v>
      </c>
    </row>
    <row r="6" spans="1:20" s="490" customFormat="1" ht="50.25" customHeight="1">
      <c r="A6" s="1527"/>
      <c r="B6" s="1527"/>
      <c r="C6" s="1605"/>
      <c r="D6" s="1527"/>
      <c r="E6" s="1529"/>
      <c r="F6" s="1527"/>
      <c r="G6" s="1531" t="s">
        <v>144</v>
      </c>
      <c r="H6" s="1531" t="s">
        <v>145</v>
      </c>
      <c r="I6" s="1531" t="s">
        <v>146</v>
      </c>
      <c r="J6" s="1531" t="s">
        <v>147</v>
      </c>
      <c r="K6" s="1531" t="s">
        <v>148</v>
      </c>
      <c r="L6" s="1531" t="s">
        <v>149</v>
      </c>
      <c r="M6" s="1531" t="s">
        <v>150</v>
      </c>
      <c r="N6" s="1531" t="s">
        <v>151</v>
      </c>
      <c r="O6" s="1531" t="s">
        <v>152</v>
      </c>
      <c r="P6" s="1532" t="s">
        <v>153</v>
      </c>
      <c r="Q6" s="1532" t="s">
        <v>154</v>
      </c>
      <c r="R6" s="1532" t="s">
        <v>155</v>
      </c>
      <c r="S6" s="1532" t="s">
        <v>156</v>
      </c>
      <c r="T6" s="1530"/>
    </row>
    <row r="7" spans="1:20" s="503" customFormat="1" ht="17.45" customHeight="1">
      <c r="A7" s="1593"/>
      <c r="B7" s="1593"/>
      <c r="C7" s="1593"/>
      <c r="D7" s="1554"/>
      <c r="E7" s="1555"/>
      <c r="F7" s="1554"/>
      <c r="G7" s="1556"/>
      <c r="H7" s="1556"/>
      <c r="I7" s="1556"/>
      <c r="J7" s="1556"/>
      <c r="K7" s="1556"/>
      <c r="L7" s="1556"/>
      <c r="M7" s="1556"/>
      <c r="N7" s="1556"/>
      <c r="O7" s="1556"/>
      <c r="P7" s="1556"/>
      <c r="Q7" s="1556"/>
      <c r="R7" s="1556"/>
      <c r="S7" s="1558"/>
      <c r="T7" s="1594"/>
    </row>
    <row r="8" spans="1:20" s="503" customFormat="1" ht="36" customHeight="1">
      <c r="A8" s="976"/>
      <c r="B8" s="1606" t="s">
        <v>1263</v>
      </c>
      <c r="C8" s="1543"/>
      <c r="D8" s="1607" t="s">
        <v>1229</v>
      </c>
      <c r="E8" s="1576">
        <v>2880</v>
      </c>
      <c r="F8" s="1544" t="s">
        <v>1188</v>
      </c>
      <c r="G8" s="1608">
        <v>1</v>
      </c>
      <c r="H8" s="1546"/>
      <c r="I8" s="1546"/>
      <c r="J8" s="1546"/>
      <c r="K8" s="1546"/>
      <c r="L8" s="1546"/>
      <c r="M8" s="1546"/>
      <c r="N8" s="1546"/>
      <c r="O8" s="1546"/>
      <c r="P8" s="1546"/>
      <c r="Q8" s="1546"/>
      <c r="R8" s="1546"/>
      <c r="S8" s="1548">
        <f aca="true" t="shared" si="0" ref="S8:S17">SUM(G8:R8)</f>
        <v>1</v>
      </c>
      <c r="T8" s="1549">
        <f aca="true" t="shared" si="1" ref="T8:T17">E8*S8</f>
        <v>2880</v>
      </c>
    </row>
    <row r="9" spans="1:20" s="503" customFormat="1" ht="34.5" customHeight="1">
      <c r="A9" s="1547"/>
      <c r="B9" s="1609" t="s">
        <v>1264</v>
      </c>
      <c r="C9" s="1543"/>
      <c r="D9" s="1610" t="s">
        <v>1229</v>
      </c>
      <c r="E9" s="1576">
        <v>4000</v>
      </c>
      <c r="F9" s="1544" t="s">
        <v>1188</v>
      </c>
      <c r="G9" s="1608">
        <v>1</v>
      </c>
      <c r="H9" s="1546"/>
      <c r="I9" s="1546"/>
      <c r="J9" s="1546"/>
      <c r="K9" s="1546"/>
      <c r="L9" s="1546"/>
      <c r="M9" s="1546"/>
      <c r="N9" s="1546"/>
      <c r="O9" s="1546"/>
      <c r="P9" s="1546"/>
      <c r="Q9" s="1546"/>
      <c r="R9" s="1546"/>
      <c r="S9" s="1548">
        <f t="shared" si="0"/>
        <v>1</v>
      </c>
      <c r="T9" s="1549">
        <f t="shared" si="1"/>
        <v>4000</v>
      </c>
    </row>
    <row r="10" spans="1:20" s="503" customFormat="1" ht="34.5" customHeight="1">
      <c r="A10" s="976"/>
      <c r="B10" s="1609" t="s">
        <v>1265</v>
      </c>
      <c r="C10" s="1543"/>
      <c r="D10" s="1610" t="s">
        <v>1229</v>
      </c>
      <c r="E10" s="1576">
        <v>1080</v>
      </c>
      <c r="F10" s="1544" t="s">
        <v>1188</v>
      </c>
      <c r="G10" s="1608">
        <v>1</v>
      </c>
      <c r="H10" s="1546"/>
      <c r="I10" s="1546"/>
      <c r="J10" s="1546"/>
      <c r="K10" s="1546"/>
      <c r="L10" s="1546"/>
      <c r="M10" s="1546"/>
      <c r="N10" s="1546"/>
      <c r="O10" s="1546"/>
      <c r="P10" s="1546"/>
      <c r="Q10" s="1546"/>
      <c r="R10" s="1546"/>
      <c r="S10" s="1548">
        <f t="shared" si="0"/>
        <v>1</v>
      </c>
      <c r="T10" s="1549">
        <f t="shared" si="1"/>
        <v>1080</v>
      </c>
    </row>
    <row r="11" spans="1:20" s="503" customFormat="1" ht="33" customHeight="1">
      <c r="A11" s="976"/>
      <c r="B11" s="1609" t="s">
        <v>1266</v>
      </c>
      <c r="C11" s="1543"/>
      <c r="D11" s="1610" t="s">
        <v>1229</v>
      </c>
      <c r="E11" s="1576">
        <v>1000</v>
      </c>
      <c r="F11" s="1544" t="s">
        <v>1188</v>
      </c>
      <c r="G11" s="1608">
        <v>1</v>
      </c>
      <c r="H11" s="1546"/>
      <c r="I11" s="1546"/>
      <c r="J11" s="1546"/>
      <c r="K11" s="1546"/>
      <c r="L11" s="1546"/>
      <c r="M11" s="1546"/>
      <c r="N11" s="1546"/>
      <c r="O11" s="1546"/>
      <c r="P11" s="1546"/>
      <c r="Q11" s="1546"/>
      <c r="R11" s="1546"/>
      <c r="S11" s="1548">
        <f t="shared" si="0"/>
        <v>1</v>
      </c>
      <c r="T11" s="1549">
        <f t="shared" si="1"/>
        <v>1000</v>
      </c>
    </row>
    <row r="12" spans="1:20" s="503" customFormat="1" ht="33" customHeight="1">
      <c r="A12" s="1547"/>
      <c r="B12" s="1609" t="s">
        <v>1267</v>
      </c>
      <c r="C12" s="1543"/>
      <c r="D12" s="1610" t="s">
        <v>1229</v>
      </c>
      <c r="E12" s="1576">
        <v>990</v>
      </c>
      <c r="F12" s="1544" t="s">
        <v>1188</v>
      </c>
      <c r="G12" s="1608">
        <v>1</v>
      </c>
      <c r="H12" s="1546"/>
      <c r="I12" s="1546"/>
      <c r="J12" s="1546"/>
      <c r="K12" s="1546"/>
      <c r="L12" s="1546"/>
      <c r="M12" s="1546"/>
      <c r="N12" s="1546"/>
      <c r="O12" s="1546"/>
      <c r="P12" s="1546"/>
      <c r="Q12" s="1546"/>
      <c r="R12" s="1546"/>
      <c r="S12" s="1548">
        <f t="shared" si="0"/>
        <v>1</v>
      </c>
      <c r="T12" s="1549">
        <f t="shared" si="1"/>
        <v>990</v>
      </c>
    </row>
    <row r="13" spans="1:20" s="503" customFormat="1" ht="24.6" customHeight="1">
      <c r="A13" s="976"/>
      <c r="B13" s="1606" t="s">
        <v>1268</v>
      </c>
      <c r="C13" s="1543"/>
      <c r="D13" s="1610" t="s">
        <v>1229</v>
      </c>
      <c r="E13" s="1576">
        <v>2600</v>
      </c>
      <c r="F13" s="1544" t="s">
        <v>1188</v>
      </c>
      <c r="G13" s="1608">
        <v>1</v>
      </c>
      <c r="H13" s="1546"/>
      <c r="I13" s="1546"/>
      <c r="J13" s="1546"/>
      <c r="K13" s="1546"/>
      <c r="L13" s="1546"/>
      <c r="M13" s="1546"/>
      <c r="N13" s="1546"/>
      <c r="O13" s="1546"/>
      <c r="P13" s="1546"/>
      <c r="Q13" s="1546"/>
      <c r="R13" s="1546"/>
      <c r="S13" s="1548">
        <f t="shared" si="0"/>
        <v>1</v>
      </c>
      <c r="T13" s="1549">
        <f t="shared" si="1"/>
        <v>2600</v>
      </c>
    </row>
    <row r="14" spans="1:20" s="503" customFormat="1" ht="24.6" customHeight="1">
      <c r="A14" s="976"/>
      <c r="B14" s="1606" t="s">
        <v>1269</v>
      </c>
      <c r="C14" s="1543"/>
      <c r="D14" s="1610" t="s">
        <v>1229</v>
      </c>
      <c r="E14" s="1576">
        <v>600</v>
      </c>
      <c r="F14" s="1544" t="s">
        <v>1188</v>
      </c>
      <c r="G14" s="1608">
        <v>1</v>
      </c>
      <c r="H14" s="1546"/>
      <c r="I14" s="1546"/>
      <c r="J14" s="1546"/>
      <c r="K14" s="1546"/>
      <c r="L14" s="1546"/>
      <c r="M14" s="1546"/>
      <c r="N14" s="1546"/>
      <c r="O14" s="1546"/>
      <c r="P14" s="1546"/>
      <c r="Q14" s="1546"/>
      <c r="R14" s="1546"/>
      <c r="S14" s="1548">
        <f t="shared" si="0"/>
        <v>1</v>
      </c>
      <c r="T14" s="1549">
        <f t="shared" si="1"/>
        <v>600</v>
      </c>
    </row>
    <row r="15" spans="1:20" s="503" customFormat="1" ht="33" customHeight="1">
      <c r="A15" s="1547"/>
      <c r="B15" s="1609" t="s">
        <v>1270</v>
      </c>
      <c r="C15" s="1543"/>
      <c r="D15" s="1610" t="s">
        <v>1229</v>
      </c>
      <c r="E15" s="1576">
        <v>350</v>
      </c>
      <c r="F15" s="1544" t="s">
        <v>1188</v>
      </c>
      <c r="G15" s="1608">
        <v>1</v>
      </c>
      <c r="H15" s="1546"/>
      <c r="I15" s="1546"/>
      <c r="J15" s="1546"/>
      <c r="K15" s="1546"/>
      <c r="L15" s="1546"/>
      <c r="M15" s="1546"/>
      <c r="N15" s="1546"/>
      <c r="O15" s="1546"/>
      <c r="P15" s="1546"/>
      <c r="Q15" s="1546"/>
      <c r="R15" s="1546"/>
      <c r="S15" s="1548">
        <f t="shared" si="0"/>
        <v>1</v>
      </c>
      <c r="T15" s="1549">
        <f t="shared" si="1"/>
        <v>350</v>
      </c>
    </row>
    <row r="16" spans="1:20" s="503" customFormat="1" ht="24.6" customHeight="1">
      <c r="A16" s="1547"/>
      <c r="B16" s="1609" t="s">
        <v>1271</v>
      </c>
      <c r="C16" s="1543"/>
      <c r="D16" s="1610" t="s">
        <v>1229</v>
      </c>
      <c r="E16" s="1576">
        <v>500</v>
      </c>
      <c r="F16" s="1544" t="s">
        <v>1188</v>
      </c>
      <c r="G16" s="1608">
        <v>1</v>
      </c>
      <c r="H16" s="1546"/>
      <c r="I16" s="1546"/>
      <c r="J16" s="1546"/>
      <c r="K16" s="1546"/>
      <c r="L16" s="1546"/>
      <c r="M16" s="1546"/>
      <c r="N16" s="1546"/>
      <c r="O16" s="1546"/>
      <c r="P16" s="1546"/>
      <c r="Q16" s="1546"/>
      <c r="R16" s="1546"/>
      <c r="S16" s="1548">
        <f t="shared" si="0"/>
        <v>1</v>
      </c>
      <c r="T16" s="1549">
        <f t="shared" si="1"/>
        <v>500</v>
      </c>
    </row>
    <row r="17" spans="1:20" s="503" customFormat="1" ht="24.6" customHeight="1">
      <c r="A17" s="1547"/>
      <c r="B17" s="1609" t="s">
        <v>1272</v>
      </c>
      <c r="C17" s="1543"/>
      <c r="D17" s="1610" t="s">
        <v>1229</v>
      </c>
      <c r="E17" s="1576">
        <v>500</v>
      </c>
      <c r="F17" s="1544" t="s">
        <v>1188</v>
      </c>
      <c r="G17" s="1608">
        <v>2</v>
      </c>
      <c r="H17" s="1546"/>
      <c r="I17" s="1546"/>
      <c r="J17" s="1546"/>
      <c r="K17" s="1546"/>
      <c r="L17" s="1546"/>
      <c r="M17" s="1546"/>
      <c r="N17" s="1546"/>
      <c r="O17" s="1546"/>
      <c r="P17" s="1546"/>
      <c r="Q17" s="1546"/>
      <c r="R17" s="1546"/>
      <c r="S17" s="1548">
        <f t="shared" si="0"/>
        <v>2</v>
      </c>
      <c r="T17" s="1549">
        <f t="shared" si="1"/>
        <v>1000</v>
      </c>
    </row>
    <row r="18" spans="1:20" s="576" customFormat="1" ht="21.6" customHeight="1">
      <c r="A18" s="1597" t="s">
        <v>1273</v>
      </c>
      <c r="B18" s="1597"/>
      <c r="C18" s="1597"/>
      <c r="D18" s="1597"/>
      <c r="E18" s="1597"/>
      <c r="F18" s="1597"/>
      <c r="G18" s="1597"/>
      <c r="H18" s="1597"/>
      <c r="I18" s="1597"/>
      <c r="J18" s="1597"/>
      <c r="K18" s="1597"/>
      <c r="L18" s="1597"/>
      <c r="M18" s="1597"/>
      <c r="N18" s="1597"/>
      <c r="O18" s="1597"/>
      <c r="P18" s="1597"/>
      <c r="Q18" s="1597"/>
      <c r="R18" s="1597"/>
      <c r="S18" s="1597"/>
      <c r="T18" s="1611">
        <f>SUM(T8:T17)</f>
        <v>15000</v>
      </c>
    </row>
    <row r="19" spans="1:20" ht="15">
      <c r="A19" s="1612" t="s">
        <v>1274</v>
      </c>
      <c r="N19" s="1585"/>
      <c r="O19" s="1586"/>
      <c r="T19" s="577"/>
    </row>
    <row r="20" spans="1:20" ht="6.75" customHeight="1">
      <c r="A20" s="1218"/>
      <c r="T20" s="577"/>
    </row>
    <row r="21" spans="1:20" ht="27.6" customHeight="1">
      <c r="A21" s="1219" t="s">
        <v>245</v>
      </c>
      <c r="C21" s="586"/>
      <c r="D21" s="1114"/>
      <c r="E21" s="578"/>
      <c r="F21" s="1210"/>
      <c r="K21" s="490" t="s">
        <v>337</v>
      </c>
      <c r="R21" s="581"/>
      <c r="S21" s="587"/>
      <c r="T21" s="449"/>
    </row>
    <row r="22" spans="1:20" ht="9" customHeight="1">
      <c r="A22" s="1219"/>
      <c r="C22" s="586"/>
      <c r="D22" s="1114"/>
      <c r="E22" s="578"/>
      <c r="F22" s="1210"/>
      <c r="R22" s="581"/>
      <c r="S22" s="587"/>
      <c r="T22" s="449"/>
    </row>
    <row r="23" spans="1:20" ht="18">
      <c r="A23" s="585"/>
      <c r="B23" s="1588" t="s">
        <v>1247</v>
      </c>
      <c r="C23" s="1588"/>
      <c r="D23" s="1114"/>
      <c r="E23" s="578"/>
      <c r="F23" s="490"/>
      <c r="M23" s="1589" t="s">
        <v>1248</v>
      </c>
      <c r="N23" s="1589"/>
      <c r="O23" s="1589"/>
      <c r="P23" s="1589"/>
      <c r="Q23" s="1589"/>
      <c r="R23" s="1589"/>
      <c r="S23" s="1589"/>
      <c r="T23" s="1589"/>
    </row>
    <row r="24" spans="2:20" ht="13.9" customHeight="1">
      <c r="B24" s="1590" t="s">
        <v>1249</v>
      </c>
      <c r="C24" s="1590"/>
      <c r="M24" s="1225" t="s">
        <v>1250</v>
      </c>
      <c r="N24" s="1225"/>
      <c r="O24" s="1225"/>
      <c r="P24" s="1225"/>
      <c r="Q24" s="1225"/>
      <c r="R24" s="1225"/>
      <c r="S24" s="1225"/>
      <c r="T24" s="1225"/>
    </row>
    <row r="25" ht="15">
      <c r="T25" s="577"/>
    </row>
    <row r="26" ht="15">
      <c r="T26" s="577"/>
    </row>
    <row r="27" ht="15">
      <c r="T27" s="577"/>
    </row>
    <row r="28" ht="15">
      <c r="T28" s="577"/>
    </row>
    <row r="29" ht="15">
      <c r="T29" s="577"/>
    </row>
    <row r="30" ht="15">
      <c r="T30" s="577"/>
    </row>
    <row r="31" ht="15">
      <c r="T31" s="577"/>
    </row>
    <row r="32" ht="15">
      <c r="T32" s="577"/>
    </row>
    <row r="33" ht="15">
      <c r="T33" s="577"/>
    </row>
    <row r="34" ht="15">
      <c r="T34" s="577"/>
    </row>
    <row r="35" ht="15">
      <c r="T35" s="577"/>
    </row>
    <row r="36" ht="15">
      <c r="T36" s="577"/>
    </row>
    <row r="37" ht="15">
      <c r="T37" s="577"/>
    </row>
    <row r="38" ht="15">
      <c r="T38" s="577"/>
    </row>
    <row r="39" ht="15">
      <c r="T39" s="577"/>
    </row>
    <row r="40" ht="15">
      <c r="T40" s="577"/>
    </row>
    <row r="41" ht="15">
      <c r="T41" s="577"/>
    </row>
    <row r="42" ht="15">
      <c r="T42" s="577"/>
    </row>
    <row r="43" ht="15">
      <c r="T43" s="577"/>
    </row>
    <row r="44" ht="15">
      <c r="T44" s="577"/>
    </row>
    <row r="45" ht="15">
      <c r="T45" s="577"/>
    </row>
    <row r="46" ht="15">
      <c r="T46" s="577"/>
    </row>
    <row r="47" ht="15">
      <c r="T47" s="577"/>
    </row>
    <row r="48" ht="15">
      <c r="T48" s="577"/>
    </row>
    <row r="49" ht="15">
      <c r="T49" s="577"/>
    </row>
    <row r="50" ht="15">
      <c r="T50" s="577"/>
    </row>
    <row r="51" ht="15">
      <c r="T51" s="577"/>
    </row>
  </sheetData>
  <mergeCells count="17">
    <mergeCell ref="T5:T6"/>
    <mergeCell ref="A7:C7"/>
    <mergeCell ref="A18:S18"/>
    <mergeCell ref="B23:C23"/>
    <mergeCell ref="M23:T23"/>
    <mergeCell ref="B24:C24"/>
    <mergeCell ref="M24:T24"/>
    <mergeCell ref="A1:T1"/>
    <mergeCell ref="B3:H3"/>
    <mergeCell ref="K3:O3"/>
    <mergeCell ref="A5:A6"/>
    <mergeCell ref="B5:B6"/>
    <mergeCell ref="C5:C6"/>
    <mergeCell ref="D5:D6"/>
    <mergeCell ref="E5:E6"/>
    <mergeCell ref="F5:F6"/>
    <mergeCell ref="G5:S5"/>
  </mergeCells>
  <printOptions/>
  <pageMargins left="0.5" right="1" top="0.5" bottom="0.25" header="0.3" footer="0.3"/>
  <pageSetup horizontalDpi="600" verticalDpi="600" orientation="landscape" paperSize="5" scale="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T139"/>
  <sheetViews>
    <sheetView zoomScale="85" zoomScaleNormal="85" workbookViewId="0" topLeftCell="A1">
      <selection activeCell="G5" sqref="G5:S5"/>
    </sheetView>
  </sheetViews>
  <sheetFormatPr defaultColWidth="8.28125" defaultRowHeight="15"/>
  <cols>
    <col min="1" max="1" width="11.28125" style="447" customWidth="1"/>
    <col min="2" max="2" width="28.00390625" style="447" customWidth="1"/>
    <col min="3" max="3" width="9.7109375" style="458" customWidth="1"/>
    <col min="4" max="4" width="10.140625" style="490" customWidth="1"/>
    <col min="5" max="5" width="16.57421875" style="1109" customWidth="1"/>
    <col min="6" max="6" width="7.28125" style="578" customWidth="1"/>
    <col min="7" max="7" width="5.7109375" style="490" customWidth="1"/>
    <col min="8" max="8" width="5.7109375" style="447" customWidth="1"/>
    <col min="9" max="10" width="4.421875" style="447" customWidth="1"/>
    <col min="11" max="18" width="4.421875" style="490" customWidth="1"/>
    <col min="19" max="19" width="5.7109375" style="581" customWidth="1"/>
    <col min="20" max="20" width="19.7109375" style="1515" customWidth="1"/>
    <col min="21" max="16384" width="8.28125" style="447" customWidth="1"/>
  </cols>
  <sheetData>
    <row r="1" spans="1:20" ht="22.9" customHeight="1">
      <c r="A1" s="1599" t="s">
        <v>130</v>
      </c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1"/>
    </row>
    <row r="2" spans="1:20" ht="15">
      <c r="A2" s="448"/>
      <c r="B2" s="449"/>
      <c r="C2" s="450"/>
      <c r="D2" s="451"/>
      <c r="F2" s="453"/>
      <c r="G2" s="451"/>
      <c r="H2" s="449"/>
      <c r="I2" s="449"/>
      <c r="J2" s="449"/>
      <c r="K2" s="451"/>
      <c r="L2" s="451"/>
      <c r="M2" s="451"/>
      <c r="N2" s="451"/>
      <c r="O2" s="451"/>
      <c r="P2" s="451"/>
      <c r="Q2" s="451"/>
      <c r="R2" s="451"/>
      <c r="S2" s="454"/>
      <c r="T2" s="1519"/>
    </row>
    <row r="3" spans="1:20" ht="29.25" customHeight="1">
      <c r="A3" s="1613" t="s">
        <v>409</v>
      </c>
      <c r="B3" s="1521" t="s">
        <v>1182</v>
      </c>
      <c r="D3" s="451"/>
      <c r="F3" s="453"/>
      <c r="G3" s="451"/>
      <c r="H3" s="449"/>
      <c r="I3" s="449"/>
      <c r="J3" s="449"/>
      <c r="K3" s="451"/>
      <c r="L3" s="451"/>
      <c r="M3" s="451"/>
      <c r="N3" s="451"/>
      <c r="O3" s="451"/>
      <c r="P3" s="451"/>
      <c r="Q3" s="451"/>
      <c r="R3" s="451"/>
      <c r="S3" s="454"/>
      <c r="T3" s="1519"/>
    </row>
    <row r="4" spans="1:20" ht="33.75" customHeight="1">
      <c r="A4" s="1525" t="s">
        <v>1183</v>
      </c>
      <c r="B4" s="1614" t="s">
        <v>1275</v>
      </c>
      <c r="C4" s="1614"/>
      <c r="D4" s="1614"/>
      <c r="E4" s="1614"/>
      <c r="F4" s="1615" t="s">
        <v>134</v>
      </c>
      <c r="G4" s="1615"/>
      <c r="H4" s="1615"/>
      <c r="I4" s="457"/>
      <c r="J4" s="457"/>
      <c r="K4" s="1229"/>
      <c r="L4" s="1229"/>
      <c r="M4" s="451"/>
      <c r="N4" s="451"/>
      <c r="O4" s="451"/>
      <c r="P4" s="451"/>
      <c r="Q4" s="451"/>
      <c r="R4" s="451"/>
      <c r="S4" s="454"/>
      <c r="T4" s="1519"/>
    </row>
    <row r="5" spans="1:20" ht="21.6" customHeight="1">
      <c r="A5" s="448" t="s">
        <v>135</v>
      </c>
      <c r="B5" s="449"/>
      <c r="C5" s="450"/>
      <c r="D5" s="451"/>
      <c r="F5" s="453"/>
      <c r="G5" s="451"/>
      <c r="H5" s="449"/>
      <c r="I5" s="449"/>
      <c r="J5" s="449"/>
      <c r="K5" s="451"/>
      <c r="L5" s="451"/>
      <c r="M5" s="451"/>
      <c r="N5" s="451"/>
      <c r="O5" s="451"/>
      <c r="P5" s="451"/>
      <c r="Q5" s="451"/>
      <c r="R5" s="451"/>
      <c r="S5" s="454"/>
      <c r="T5" s="1519"/>
    </row>
    <row r="6" spans="1:20" ht="39.75" customHeight="1">
      <c r="A6" s="1527" t="s">
        <v>136</v>
      </c>
      <c r="B6" s="1527" t="s">
        <v>137</v>
      </c>
      <c r="C6" s="1592" t="s">
        <v>257</v>
      </c>
      <c r="D6" s="1527" t="s">
        <v>139</v>
      </c>
      <c r="E6" s="1616" t="s">
        <v>140</v>
      </c>
      <c r="F6" s="1527" t="s">
        <v>141</v>
      </c>
      <c r="G6" s="1527" t="s">
        <v>142</v>
      </c>
      <c r="H6" s="1527"/>
      <c r="I6" s="1527"/>
      <c r="J6" s="1527"/>
      <c r="K6" s="1527"/>
      <c r="L6" s="1527"/>
      <c r="M6" s="1527"/>
      <c r="N6" s="1527"/>
      <c r="O6" s="1527"/>
      <c r="P6" s="1527"/>
      <c r="Q6" s="1527"/>
      <c r="R6" s="1527"/>
      <c r="S6" s="1527"/>
      <c r="T6" s="1617" t="s">
        <v>143</v>
      </c>
    </row>
    <row r="7" spans="1:20" s="490" customFormat="1" ht="42" customHeight="1">
      <c r="A7" s="1527"/>
      <c r="B7" s="1527"/>
      <c r="C7" s="1592"/>
      <c r="D7" s="1527"/>
      <c r="E7" s="1616"/>
      <c r="F7" s="1527"/>
      <c r="G7" s="1531" t="s">
        <v>144</v>
      </c>
      <c r="H7" s="1531" t="s">
        <v>145</v>
      </c>
      <c r="I7" s="1531" t="s">
        <v>146</v>
      </c>
      <c r="J7" s="1531" t="s">
        <v>147</v>
      </c>
      <c r="K7" s="1531" t="s">
        <v>148</v>
      </c>
      <c r="L7" s="1531" t="s">
        <v>149</v>
      </c>
      <c r="M7" s="1531" t="s">
        <v>150</v>
      </c>
      <c r="N7" s="1531" t="s">
        <v>151</v>
      </c>
      <c r="O7" s="1531" t="s">
        <v>152</v>
      </c>
      <c r="P7" s="1532" t="s">
        <v>153</v>
      </c>
      <c r="Q7" s="1532" t="s">
        <v>154</v>
      </c>
      <c r="R7" s="1532" t="s">
        <v>155</v>
      </c>
      <c r="S7" s="1532" t="s">
        <v>156</v>
      </c>
      <c r="T7" s="1617"/>
    </row>
    <row r="8" spans="1:20" ht="22.15" customHeight="1">
      <c r="A8" s="1618" t="s">
        <v>1276</v>
      </c>
      <c r="B8" s="1619"/>
      <c r="C8" s="1619"/>
      <c r="D8" s="1619"/>
      <c r="E8" s="1619"/>
      <c r="F8" s="1619"/>
      <c r="G8" s="1619"/>
      <c r="H8" s="1619"/>
      <c r="I8" s="1619"/>
      <c r="J8" s="1619"/>
      <c r="K8" s="1619"/>
      <c r="L8" s="1619"/>
      <c r="M8" s="1619"/>
      <c r="N8" s="1619"/>
      <c r="O8" s="1619"/>
      <c r="P8" s="1619"/>
      <c r="Q8" s="1619"/>
      <c r="R8" s="1619"/>
      <c r="S8" s="1619"/>
      <c r="T8" s="1620"/>
    </row>
    <row r="9" spans="1:20" s="195" customFormat="1" ht="17.25" customHeight="1">
      <c r="A9" s="1621"/>
      <c r="B9" s="1622" t="s">
        <v>1277</v>
      </c>
      <c r="C9" s="1535"/>
      <c r="D9" s="1536"/>
      <c r="E9" s="1623"/>
      <c r="F9" s="1538"/>
      <c r="G9" s="1539"/>
      <c r="H9" s="1534"/>
      <c r="I9" s="1534"/>
      <c r="J9" s="1534"/>
      <c r="K9" s="1539"/>
      <c r="L9" s="1539"/>
      <c r="M9" s="1539"/>
      <c r="N9" s="1539"/>
      <c r="O9" s="1539"/>
      <c r="P9" s="1539"/>
      <c r="Q9" s="1539"/>
      <c r="R9" s="1539"/>
      <c r="S9" s="1539"/>
      <c r="T9" s="1624"/>
    </row>
    <row r="10" spans="1:20" s="490" customFormat="1" ht="57.75" customHeight="1">
      <c r="A10" s="1531"/>
      <c r="B10" s="1625" t="s">
        <v>1278</v>
      </c>
      <c r="C10" s="1626"/>
      <c r="D10" s="1531" t="s">
        <v>1279</v>
      </c>
      <c r="E10" s="1627">
        <v>90000</v>
      </c>
      <c r="F10" s="1531"/>
      <c r="G10" s="1531"/>
      <c r="H10" s="1531"/>
      <c r="I10" s="1531">
        <v>1</v>
      </c>
      <c r="J10" s="1531"/>
      <c r="K10" s="1531"/>
      <c r="L10" s="1531"/>
      <c r="M10" s="1531"/>
      <c r="N10" s="1531"/>
      <c r="O10" s="1531"/>
      <c r="P10" s="1532"/>
      <c r="Q10" s="1532"/>
      <c r="R10" s="1532"/>
      <c r="S10" s="1532"/>
      <c r="T10" s="1628">
        <f>E10</f>
        <v>90000</v>
      </c>
    </row>
    <row r="11" spans="1:20" s="195" customFormat="1" ht="18" customHeight="1">
      <c r="A11" s="1621"/>
      <c r="B11" s="1629" t="s">
        <v>1184</v>
      </c>
      <c r="C11" s="1630"/>
      <c r="D11" s="1630"/>
      <c r="E11" s="1631"/>
      <c r="F11" s="1538"/>
      <c r="G11" s="1539"/>
      <c r="H11" s="1539"/>
      <c r="I11" s="1534"/>
      <c r="J11" s="1534"/>
      <c r="K11" s="1539"/>
      <c r="L11" s="1539"/>
      <c r="M11" s="1539"/>
      <c r="N11" s="1539"/>
      <c r="O11" s="1539"/>
      <c r="P11" s="1539"/>
      <c r="Q11" s="1539"/>
      <c r="R11" s="1539"/>
      <c r="S11" s="1539"/>
      <c r="T11" s="1624"/>
    </row>
    <row r="12" spans="1:20" s="503" customFormat="1" ht="22.5" customHeight="1">
      <c r="A12" s="1541"/>
      <c r="B12" s="1632" t="s">
        <v>1185</v>
      </c>
      <c r="C12" s="1543" t="s">
        <v>1186</v>
      </c>
      <c r="D12" s="1544" t="s">
        <v>1187</v>
      </c>
      <c r="E12" s="1633">
        <v>130</v>
      </c>
      <c r="F12" s="1544" t="s">
        <v>715</v>
      </c>
      <c r="G12" s="1546"/>
      <c r="H12" s="1546">
        <v>5</v>
      </c>
      <c r="I12" s="1547"/>
      <c r="J12" s="1547"/>
      <c r="K12" s="1546"/>
      <c r="L12" s="1546"/>
      <c r="M12" s="1546"/>
      <c r="N12" s="1546"/>
      <c r="O12" s="1546"/>
      <c r="P12" s="1546"/>
      <c r="Q12" s="1546"/>
      <c r="R12" s="1546"/>
      <c r="S12" s="1548">
        <f>SUM(G12:R12)</f>
        <v>5</v>
      </c>
      <c r="T12" s="1634">
        <f>E12*S12</f>
        <v>650</v>
      </c>
    </row>
    <row r="13" spans="1:20" s="503" customFormat="1" ht="27.75" customHeight="1">
      <c r="A13" s="1547"/>
      <c r="B13" s="1632" t="s">
        <v>1191</v>
      </c>
      <c r="C13" s="1543" t="s">
        <v>1192</v>
      </c>
      <c r="D13" s="1551" t="s">
        <v>1187</v>
      </c>
      <c r="E13" s="1633">
        <v>285</v>
      </c>
      <c r="F13" s="1544" t="s">
        <v>715</v>
      </c>
      <c r="G13" s="1546"/>
      <c r="H13" s="1546">
        <v>2</v>
      </c>
      <c r="I13" s="1547"/>
      <c r="J13" s="1547"/>
      <c r="K13" s="1546"/>
      <c r="L13" s="1546"/>
      <c r="M13" s="1546"/>
      <c r="N13" s="1546"/>
      <c r="O13" s="1546"/>
      <c r="P13" s="1546"/>
      <c r="Q13" s="1546"/>
      <c r="R13" s="1546"/>
      <c r="S13" s="1548">
        <f aca="true" t="shared" si="0" ref="S13:S39">SUM(G13:R13)</f>
        <v>2</v>
      </c>
      <c r="T13" s="1634">
        <f aca="true" t="shared" si="1" ref="T13:T36">E13*S13</f>
        <v>570</v>
      </c>
    </row>
    <row r="14" spans="1:20" s="503" customFormat="1" ht="18" customHeight="1">
      <c r="A14" s="1547"/>
      <c r="B14" s="1632" t="s">
        <v>1194</v>
      </c>
      <c r="C14" s="1543" t="s">
        <v>1195</v>
      </c>
      <c r="D14" s="1551" t="s">
        <v>1196</v>
      </c>
      <c r="E14" s="1633">
        <v>85</v>
      </c>
      <c r="F14" s="1544" t="s">
        <v>715</v>
      </c>
      <c r="G14" s="1546"/>
      <c r="H14" s="1546">
        <v>3</v>
      </c>
      <c r="I14" s="1547"/>
      <c r="J14" s="1547"/>
      <c r="K14" s="1546"/>
      <c r="L14" s="1546"/>
      <c r="M14" s="1546"/>
      <c r="N14" s="1546"/>
      <c r="O14" s="1546"/>
      <c r="P14" s="1546"/>
      <c r="Q14" s="1546"/>
      <c r="R14" s="1546"/>
      <c r="S14" s="1548">
        <f t="shared" si="0"/>
        <v>3</v>
      </c>
      <c r="T14" s="1634">
        <f t="shared" si="1"/>
        <v>255</v>
      </c>
    </row>
    <row r="15" spans="1:20" s="503" customFormat="1" ht="27.75" customHeight="1">
      <c r="A15" s="1547"/>
      <c r="B15" s="1632" t="s">
        <v>1280</v>
      </c>
      <c r="C15" s="1635" t="s">
        <v>1281</v>
      </c>
      <c r="D15" s="1551" t="s">
        <v>1229</v>
      </c>
      <c r="E15" s="1636">
        <v>12.04</v>
      </c>
      <c r="F15" s="1544" t="s">
        <v>715</v>
      </c>
      <c r="G15" s="1546"/>
      <c r="H15" s="1546">
        <v>50</v>
      </c>
      <c r="I15" s="1547"/>
      <c r="J15" s="1547"/>
      <c r="K15" s="1546"/>
      <c r="L15" s="1546"/>
      <c r="M15" s="1546"/>
      <c r="N15" s="1546"/>
      <c r="O15" s="1546"/>
      <c r="P15" s="1546"/>
      <c r="Q15" s="1546"/>
      <c r="R15" s="1546"/>
      <c r="S15" s="1548">
        <f t="shared" si="0"/>
        <v>50</v>
      </c>
      <c r="T15" s="1634">
        <f t="shared" si="1"/>
        <v>602</v>
      </c>
    </row>
    <row r="16" spans="1:20" s="503" customFormat="1" ht="18" customHeight="1">
      <c r="A16" s="1547"/>
      <c r="B16" s="1632" t="s">
        <v>1282</v>
      </c>
      <c r="C16" s="1550"/>
      <c r="D16" s="1551" t="s">
        <v>1229</v>
      </c>
      <c r="E16" s="1636">
        <v>7</v>
      </c>
      <c r="F16" s="1544" t="s">
        <v>715</v>
      </c>
      <c r="G16" s="1546"/>
      <c r="H16" s="1546">
        <v>5</v>
      </c>
      <c r="I16" s="1547"/>
      <c r="J16" s="1547"/>
      <c r="K16" s="1546"/>
      <c r="L16" s="1546"/>
      <c r="M16" s="1546"/>
      <c r="N16" s="1546"/>
      <c r="O16" s="1546"/>
      <c r="P16" s="1546"/>
      <c r="Q16" s="1546"/>
      <c r="R16" s="1546"/>
      <c r="S16" s="1548">
        <f t="shared" si="0"/>
        <v>5</v>
      </c>
      <c r="T16" s="1634">
        <f t="shared" si="1"/>
        <v>35</v>
      </c>
    </row>
    <row r="17" spans="1:20" s="503" customFormat="1" ht="18" customHeight="1">
      <c r="A17" s="1547"/>
      <c r="B17" s="1632" t="s">
        <v>1283</v>
      </c>
      <c r="C17" s="1550"/>
      <c r="D17" s="1551" t="s">
        <v>1187</v>
      </c>
      <c r="E17" s="1636">
        <v>300</v>
      </c>
      <c r="F17" s="1544" t="s">
        <v>715</v>
      </c>
      <c r="G17" s="1546"/>
      <c r="H17" s="1546">
        <v>1</v>
      </c>
      <c r="I17" s="1547"/>
      <c r="J17" s="1547"/>
      <c r="K17" s="1546"/>
      <c r="L17" s="1546"/>
      <c r="M17" s="1546"/>
      <c r="N17" s="1546"/>
      <c r="O17" s="1546"/>
      <c r="P17" s="1546"/>
      <c r="Q17" s="1546"/>
      <c r="R17" s="1546"/>
      <c r="S17" s="1548">
        <f t="shared" si="0"/>
        <v>1</v>
      </c>
      <c r="T17" s="1634">
        <f t="shared" si="1"/>
        <v>300</v>
      </c>
    </row>
    <row r="18" spans="1:20" s="503" customFormat="1" ht="19.5" customHeight="1">
      <c r="A18" s="1621"/>
      <c r="B18" s="1629" t="s">
        <v>1200</v>
      </c>
      <c r="C18" s="1630"/>
      <c r="D18" s="1630"/>
      <c r="E18" s="1631"/>
      <c r="F18" s="1554"/>
      <c r="G18" s="1556"/>
      <c r="H18" s="1557"/>
      <c r="I18" s="1557"/>
      <c r="J18" s="1557"/>
      <c r="K18" s="1556"/>
      <c r="L18" s="1556"/>
      <c r="M18" s="1556"/>
      <c r="N18" s="1556"/>
      <c r="O18" s="1556"/>
      <c r="P18" s="1556"/>
      <c r="Q18" s="1556"/>
      <c r="R18" s="1556"/>
      <c r="S18" s="1558"/>
      <c r="T18" s="1637"/>
    </row>
    <row r="19" spans="1:20" s="503" customFormat="1" ht="15">
      <c r="A19" s="976"/>
      <c r="B19" s="1632" t="s">
        <v>1201</v>
      </c>
      <c r="C19" s="1543"/>
      <c r="D19" s="1544" t="s">
        <v>587</v>
      </c>
      <c r="E19" s="1633">
        <v>30</v>
      </c>
      <c r="F19" s="1544" t="s">
        <v>715</v>
      </c>
      <c r="G19" s="1546"/>
      <c r="H19" s="1546">
        <v>1</v>
      </c>
      <c r="I19" s="1547"/>
      <c r="J19" s="1547"/>
      <c r="K19" s="1546"/>
      <c r="L19" s="1546"/>
      <c r="M19" s="1546"/>
      <c r="N19" s="1546"/>
      <c r="O19" s="1546"/>
      <c r="P19" s="1546"/>
      <c r="Q19" s="1546"/>
      <c r="R19" s="1546"/>
      <c r="S19" s="1548">
        <f t="shared" si="0"/>
        <v>1</v>
      </c>
      <c r="T19" s="1634">
        <f t="shared" si="1"/>
        <v>30</v>
      </c>
    </row>
    <row r="20" spans="1:20" s="503" customFormat="1" ht="34.5" customHeight="1">
      <c r="A20" s="1547"/>
      <c r="B20" s="1632" t="s">
        <v>1202</v>
      </c>
      <c r="C20" s="1543"/>
      <c r="D20" s="1561" t="s">
        <v>587</v>
      </c>
      <c r="E20" s="1633">
        <v>10.09</v>
      </c>
      <c r="F20" s="1544" t="s">
        <v>715</v>
      </c>
      <c r="G20" s="1546"/>
      <c r="H20" s="1546">
        <v>1</v>
      </c>
      <c r="I20" s="1547"/>
      <c r="J20" s="1547"/>
      <c r="K20" s="1546"/>
      <c r="L20" s="1546"/>
      <c r="M20" s="1546"/>
      <c r="N20" s="1546"/>
      <c r="O20" s="1546"/>
      <c r="P20" s="1546"/>
      <c r="Q20" s="1546"/>
      <c r="R20" s="1546"/>
      <c r="S20" s="1548">
        <f t="shared" si="0"/>
        <v>1</v>
      </c>
      <c r="T20" s="1634">
        <f t="shared" si="1"/>
        <v>10.09</v>
      </c>
    </row>
    <row r="21" spans="1:20" s="503" customFormat="1" ht="34.5" customHeight="1">
      <c r="A21" s="976"/>
      <c r="B21" s="1632" t="s">
        <v>171</v>
      </c>
      <c r="C21" s="1543"/>
      <c r="D21" s="1544" t="s">
        <v>587</v>
      </c>
      <c r="E21" s="1633">
        <v>19.97</v>
      </c>
      <c r="F21" s="1544" t="s">
        <v>715</v>
      </c>
      <c r="G21" s="1546"/>
      <c r="H21" s="1546">
        <v>1</v>
      </c>
      <c r="I21" s="1547"/>
      <c r="J21" s="1547"/>
      <c r="K21" s="1546"/>
      <c r="L21" s="1546"/>
      <c r="M21" s="1546"/>
      <c r="N21" s="1546"/>
      <c r="O21" s="1546"/>
      <c r="P21" s="1546"/>
      <c r="Q21" s="1546"/>
      <c r="R21" s="1546"/>
      <c r="S21" s="1548">
        <f t="shared" si="0"/>
        <v>1</v>
      </c>
      <c r="T21" s="1634">
        <f t="shared" si="1"/>
        <v>19.97</v>
      </c>
    </row>
    <row r="22" spans="1:20" s="503" customFormat="1" ht="34.5" customHeight="1">
      <c r="A22" s="976"/>
      <c r="B22" s="1632" t="s">
        <v>1284</v>
      </c>
      <c r="C22" s="1543"/>
      <c r="D22" s="1550" t="s">
        <v>172</v>
      </c>
      <c r="E22" s="1636">
        <v>106.6</v>
      </c>
      <c r="F22" s="1544" t="s">
        <v>715</v>
      </c>
      <c r="G22" s="1546"/>
      <c r="H22" s="1546">
        <v>1</v>
      </c>
      <c r="I22" s="1547"/>
      <c r="J22" s="1547"/>
      <c r="K22" s="1546"/>
      <c r="L22" s="1546"/>
      <c r="M22" s="1546"/>
      <c r="N22" s="1546"/>
      <c r="O22" s="1546"/>
      <c r="P22" s="1546"/>
      <c r="Q22" s="1546"/>
      <c r="R22" s="1546"/>
      <c r="S22" s="1548">
        <f t="shared" si="0"/>
        <v>1</v>
      </c>
      <c r="T22" s="1634">
        <f t="shared" si="1"/>
        <v>106.6</v>
      </c>
    </row>
    <row r="23" spans="1:20" s="503" customFormat="1" ht="34.5" customHeight="1">
      <c r="A23" s="976"/>
      <c r="B23" s="1632" t="s">
        <v>168</v>
      </c>
      <c r="C23" s="1543"/>
      <c r="D23" s="1550" t="s">
        <v>169</v>
      </c>
      <c r="E23" s="1636">
        <v>62.1</v>
      </c>
      <c r="F23" s="1544" t="s">
        <v>715</v>
      </c>
      <c r="G23" s="1546"/>
      <c r="H23" s="1546">
        <v>1</v>
      </c>
      <c r="I23" s="1547"/>
      <c r="J23" s="1547"/>
      <c r="K23" s="1546"/>
      <c r="L23" s="1546"/>
      <c r="M23" s="1546"/>
      <c r="N23" s="1546"/>
      <c r="O23" s="1546"/>
      <c r="P23" s="1546"/>
      <c r="Q23" s="1546"/>
      <c r="R23" s="1546"/>
      <c r="S23" s="1548">
        <f t="shared" si="0"/>
        <v>1</v>
      </c>
      <c r="T23" s="1634">
        <f t="shared" si="1"/>
        <v>62.1</v>
      </c>
    </row>
    <row r="24" spans="1:20" s="503" customFormat="1" ht="34.5" customHeight="1">
      <c r="A24" s="976"/>
      <c r="B24" s="1632" t="s">
        <v>1285</v>
      </c>
      <c r="C24" s="1543"/>
      <c r="D24" s="1550" t="s">
        <v>591</v>
      </c>
      <c r="E24" s="1636">
        <v>19.76</v>
      </c>
      <c r="F24" s="1544" t="s">
        <v>715</v>
      </c>
      <c r="G24" s="1546"/>
      <c r="H24" s="1546">
        <v>2</v>
      </c>
      <c r="I24" s="1547"/>
      <c r="J24" s="1547"/>
      <c r="K24" s="1546"/>
      <c r="L24" s="1546"/>
      <c r="M24" s="1546"/>
      <c r="N24" s="1546"/>
      <c r="O24" s="1546"/>
      <c r="P24" s="1546"/>
      <c r="Q24" s="1546"/>
      <c r="R24" s="1546"/>
      <c r="S24" s="1548">
        <f t="shared" si="0"/>
        <v>2</v>
      </c>
      <c r="T24" s="1634">
        <f t="shared" si="1"/>
        <v>39.52</v>
      </c>
    </row>
    <row r="25" spans="1:20" s="518" customFormat="1" ht="20.25" customHeight="1">
      <c r="A25" s="1621"/>
      <c r="B25" s="1629" t="s">
        <v>1206</v>
      </c>
      <c r="C25" s="1630"/>
      <c r="D25" s="1630"/>
      <c r="E25" s="1631"/>
      <c r="F25" s="1554"/>
      <c r="G25" s="1556"/>
      <c r="H25" s="1557"/>
      <c r="I25" s="1557"/>
      <c r="J25" s="1557"/>
      <c r="K25" s="1556"/>
      <c r="L25" s="1556"/>
      <c r="M25" s="1556"/>
      <c r="N25" s="1556"/>
      <c r="O25" s="1556"/>
      <c r="P25" s="1556"/>
      <c r="Q25" s="1556"/>
      <c r="R25" s="1556"/>
      <c r="S25" s="1558"/>
      <c r="T25" s="1637"/>
    </row>
    <row r="26" spans="1:20" s="503" customFormat="1" ht="28.5">
      <c r="A26" s="976"/>
      <c r="B26" s="1632" t="s">
        <v>1213</v>
      </c>
      <c r="C26" s="1543"/>
      <c r="D26" s="1550" t="s">
        <v>175</v>
      </c>
      <c r="E26" s="1633">
        <v>13.38</v>
      </c>
      <c r="F26" s="1544" t="s">
        <v>715</v>
      </c>
      <c r="G26" s="1546">
        <v>1</v>
      </c>
      <c r="H26" s="1547"/>
      <c r="I26" s="1547"/>
      <c r="J26" s="1547"/>
      <c r="K26" s="1546"/>
      <c r="L26" s="1546"/>
      <c r="M26" s="1546"/>
      <c r="N26" s="1546"/>
      <c r="O26" s="1546"/>
      <c r="P26" s="1546"/>
      <c r="Q26" s="1546"/>
      <c r="R26" s="1546"/>
      <c r="S26" s="1548">
        <f t="shared" si="0"/>
        <v>1</v>
      </c>
      <c r="T26" s="1634">
        <f t="shared" si="1"/>
        <v>13.38</v>
      </c>
    </row>
    <row r="27" spans="1:20" s="503" customFormat="1" ht="44.25" customHeight="1">
      <c r="A27" s="976"/>
      <c r="B27" s="1632" t="s">
        <v>1286</v>
      </c>
      <c r="C27" s="1543"/>
      <c r="D27" s="1638" t="s">
        <v>175</v>
      </c>
      <c r="E27" s="1639">
        <v>30.492800000000003</v>
      </c>
      <c r="F27" s="1544" t="s">
        <v>715</v>
      </c>
      <c r="G27" s="1546">
        <v>50</v>
      </c>
      <c r="H27" s="1547"/>
      <c r="I27" s="1547"/>
      <c r="J27" s="1547"/>
      <c r="K27" s="1546"/>
      <c r="L27" s="1546"/>
      <c r="M27" s="1546"/>
      <c r="N27" s="1546"/>
      <c r="O27" s="1546"/>
      <c r="P27" s="1546"/>
      <c r="Q27" s="1546"/>
      <c r="R27" s="1546"/>
      <c r="S27" s="1548">
        <f t="shared" si="0"/>
        <v>50</v>
      </c>
      <c r="T27" s="1634">
        <f t="shared" si="1"/>
        <v>1524.64</v>
      </c>
    </row>
    <row r="28" spans="1:20" s="503" customFormat="1" ht="15">
      <c r="A28" s="976"/>
      <c r="B28" s="1632" t="s">
        <v>1287</v>
      </c>
      <c r="C28" s="1543" t="s">
        <v>1228</v>
      </c>
      <c r="D28" s="1638" t="s">
        <v>175</v>
      </c>
      <c r="E28" s="1639">
        <v>45</v>
      </c>
      <c r="F28" s="1544" t="s">
        <v>715</v>
      </c>
      <c r="G28" s="1546">
        <v>2</v>
      </c>
      <c r="H28" s="1547"/>
      <c r="I28" s="1547"/>
      <c r="J28" s="1547"/>
      <c r="K28" s="1546"/>
      <c r="L28" s="1546"/>
      <c r="M28" s="1546"/>
      <c r="N28" s="1546"/>
      <c r="O28" s="1546"/>
      <c r="P28" s="1546"/>
      <c r="Q28" s="1546"/>
      <c r="R28" s="1546"/>
      <c r="S28" s="1548">
        <f t="shared" si="0"/>
        <v>2</v>
      </c>
      <c r="T28" s="1634">
        <f t="shared" si="1"/>
        <v>90</v>
      </c>
    </row>
    <row r="29" spans="1:20" s="518" customFormat="1" ht="19.5" customHeight="1">
      <c r="A29" s="1621"/>
      <c r="B29" s="1640" t="s">
        <v>1214</v>
      </c>
      <c r="C29" s="1641"/>
      <c r="D29" s="1641"/>
      <c r="E29" s="1642"/>
      <c r="F29" s="1554"/>
      <c r="G29" s="1556"/>
      <c r="H29" s="1557"/>
      <c r="I29" s="1557"/>
      <c r="J29" s="1557"/>
      <c r="K29" s="1556"/>
      <c r="L29" s="1556"/>
      <c r="M29" s="1556"/>
      <c r="N29" s="1556"/>
      <c r="O29" s="1556"/>
      <c r="P29" s="1556"/>
      <c r="Q29" s="1556"/>
      <c r="R29" s="1556"/>
      <c r="S29" s="1558"/>
      <c r="T29" s="1637"/>
    </row>
    <row r="30" spans="1:20" s="503" customFormat="1" ht="33" customHeight="1">
      <c r="A30" s="976"/>
      <c r="B30" s="1632" t="s">
        <v>1288</v>
      </c>
      <c r="C30" s="1543" t="s">
        <v>1216</v>
      </c>
      <c r="D30" s="1570" t="s">
        <v>1217</v>
      </c>
      <c r="E30" s="1633">
        <v>1000</v>
      </c>
      <c r="F30" s="1544" t="s">
        <v>715</v>
      </c>
      <c r="G30" s="1546">
        <v>1</v>
      </c>
      <c r="H30" s="1547"/>
      <c r="I30" s="1547"/>
      <c r="J30" s="1547"/>
      <c r="K30" s="1546"/>
      <c r="L30" s="1546"/>
      <c r="M30" s="1546"/>
      <c r="N30" s="1546"/>
      <c r="O30" s="1546"/>
      <c r="P30" s="1546"/>
      <c r="Q30" s="1546"/>
      <c r="R30" s="1546"/>
      <c r="S30" s="1548">
        <f t="shared" si="0"/>
        <v>1</v>
      </c>
      <c r="T30" s="1634">
        <f t="shared" si="1"/>
        <v>1000</v>
      </c>
    </row>
    <row r="31" spans="1:20" s="503" customFormat="1" ht="33" customHeight="1">
      <c r="A31" s="976"/>
      <c r="B31" s="1632" t="s">
        <v>1289</v>
      </c>
      <c r="C31" s="1543" t="s">
        <v>1216</v>
      </c>
      <c r="D31" s="1570" t="s">
        <v>1217</v>
      </c>
      <c r="E31" s="1633">
        <v>1050</v>
      </c>
      <c r="F31" s="1544" t="s">
        <v>715</v>
      </c>
      <c r="G31" s="1546">
        <v>1</v>
      </c>
      <c r="H31" s="1547"/>
      <c r="I31" s="1547"/>
      <c r="J31" s="1547"/>
      <c r="K31" s="1546"/>
      <c r="L31" s="1546"/>
      <c r="M31" s="1546"/>
      <c r="N31" s="1546"/>
      <c r="O31" s="1546"/>
      <c r="P31" s="1546"/>
      <c r="Q31" s="1546"/>
      <c r="R31" s="1546"/>
      <c r="S31" s="1548">
        <f t="shared" si="0"/>
        <v>1</v>
      </c>
      <c r="T31" s="1634">
        <f t="shared" si="1"/>
        <v>1050</v>
      </c>
    </row>
    <row r="32" spans="1:20" s="503" customFormat="1" ht="33" customHeight="1">
      <c r="A32" s="1547"/>
      <c r="B32" s="1632" t="s">
        <v>1290</v>
      </c>
      <c r="C32" s="1543" t="s">
        <v>1216</v>
      </c>
      <c r="D32" s="1570" t="s">
        <v>1217</v>
      </c>
      <c r="E32" s="1633">
        <v>1050</v>
      </c>
      <c r="F32" s="1544" t="s">
        <v>715</v>
      </c>
      <c r="G32" s="1546">
        <v>1</v>
      </c>
      <c r="H32" s="1547"/>
      <c r="I32" s="1547"/>
      <c r="J32" s="1547"/>
      <c r="K32" s="1546"/>
      <c r="L32" s="1546"/>
      <c r="M32" s="1546"/>
      <c r="N32" s="1546"/>
      <c r="O32" s="1546"/>
      <c r="P32" s="1546"/>
      <c r="Q32" s="1546"/>
      <c r="R32" s="1546"/>
      <c r="S32" s="1548">
        <f t="shared" si="0"/>
        <v>1</v>
      </c>
      <c r="T32" s="1634">
        <f t="shared" si="1"/>
        <v>1050</v>
      </c>
    </row>
    <row r="33" spans="1:20" s="503" customFormat="1" ht="33" customHeight="1">
      <c r="A33" s="976"/>
      <c r="B33" s="1632" t="s">
        <v>1291</v>
      </c>
      <c r="C33" s="1543" t="s">
        <v>1216</v>
      </c>
      <c r="D33" s="1570" t="s">
        <v>1217</v>
      </c>
      <c r="E33" s="1643">
        <v>1050</v>
      </c>
      <c r="F33" s="1544" t="s">
        <v>715</v>
      </c>
      <c r="G33" s="1546">
        <v>1</v>
      </c>
      <c r="H33" s="1547"/>
      <c r="I33" s="1547"/>
      <c r="J33" s="1547"/>
      <c r="K33" s="1546"/>
      <c r="L33" s="1546"/>
      <c r="M33" s="1546"/>
      <c r="N33" s="1546"/>
      <c r="O33" s="1546"/>
      <c r="P33" s="1546"/>
      <c r="Q33" s="1546"/>
      <c r="R33" s="1546"/>
      <c r="S33" s="1548">
        <f t="shared" si="0"/>
        <v>1</v>
      </c>
      <c r="T33" s="1634">
        <f t="shared" si="1"/>
        <v>1050</v>
      </c>
    </row>
    <row r="34" spans="1:20" s="503" customFormat="1" ht="26.25" customHeight="1">
      <c r="A34" s="1621"/>
      <c r="B34" s="1629" t="s">
        <v>1225</v>
      </c>
      <c r="C34" s="1630"/>
      <c r="D34" s="1630"/>
      <c r="E34" s="1631"/>
      <c r="F34" s="1554"/>
      <c r="G34" s="1556"/>
      <c r="H34" s="1557"/>
      <c r="I34" s="1557"/>
      <c r="J34" s="1557"/>
      <c r="K34" s="1556"/>
      <c r="L34" s="1556"/>
      <c r="M34" s="1556"/>
      <c r="N34" s="1556"/>
      <c r="O34" s="1556"/>
      <c r="P34" s="1556"/>
      <c r="Q34" s="1556"/>
      <c r="R34" s="1556"/>
      <c r="S34" s="1558"/>
      <c r="T34" s="1637"/>
    </row>
    <row r="35" spans="1:20" s="503" customFormat="1" ht="28.5">
      <c r="A35" s="1547"/>
      <c r="B35" s="1632" t="s">
        <v>210</v>
      </c>
      <c r="C35" s="1543" t="s">
        <v>1226</v>
      </c>
      <c r="D35" s="1550" t="s">
        <v>175</v>
      </c>
      <c r="E35" s="1633">
        <v>34.61</v>
      </c>
      <c r="F35" s="1544" t="s">
        <v>715</v>
      </c>
      <c r="G35" s="1546">
        <v>3</v>
      </c>
      <c r="H35" s="1547"/>
      <c r="I35" s="1547"/>
      <c r="J35" s="1547"/>
      <c r="K35" s="1546"/>
      <c r="L35" s="1546"/>
      <c r="M35" s="1546"/>
      <c r="N35" s="1546"/>
      <c r="O35" s="1546"/>
      <c r="P35" s="1546"/>
      <c r="Q35" s="1546"/>
      <c r="R35" s="1546"/>
      <c r="S35" s="1548">
        <f t="shared" si="0"/>
        <v>3</v>
      </c>
      <c r="T35" s="1634">
        <f t="shared" si="1"/>
        <v>103.83</v>
      </c>
    </row>
    <row r="36" spans="1:20" s="503" customFormat="1" ht="15">
      <c r="A36" s="1547"/>
      <c r="B36" s="1644" t="s">
        <v>1227</v>
      </c>
      <c r="C36" s="1543" t="s">
        <v>1228</v>
      </c>
      <c r="D36" s="1561" t="s">
        <v>1229</v>
      </c>
      <c r="E36" s="1645">
        <v>15</v>
      </c>
      <c r="F36" s="1544" t="s">
        <v>715</v>
      </c>
      <c r="G36" s="1546">
        <v>50</v>
      </c>
      <c r="H36" s="1547"/>
      <c r="I36" s="1547"/>
      <c r="J36" s="1547"/>
      <c r="K36" s="1546"/>
      <c r="L36" s="1546"/>
      <c r="M36" s="1546"/>
      <c r="N36" s="1546"/>
      <c r="O36" s="1546"/>
      <c r="P36" s="1546"/>
      <c r="Q36" s="1546"/>
      <c r="R36" s="1546"/>
      <c r="S36" s="1548">
        <f t="shared" si="0"/>
        <v>50</v>
      </c>
      <c r="T36" s="1634">
        <f t="shared" si="1"/>
        <v>750</v>
      </c>
    </row>
    <row r="37" spans="1:20" s="503" customFormat="1" ht="15">
      <c r="A37" s="1547"/>
      <c r="B37" s="1622" t="s">
        <v>1292</v>
      </c>
      <c r="C37" s="1553"/>
      <c r="D37" s="1565"/>
      <c r="E37" s="1646"/>
      <c r="F37" s="1554"/>
      <c r="G37" s="1556"/>
      <c r="H37" s="1557"/>
      <c r="I37" s="1557"/>
      <c r="J37" s="1557"/>
      <c r="K37" s="1556"/>
      <c r="L37" s="1556"/>
      <c r="M37" s="1556"/>
      <c r="N37" s="1556"/>
      <c r="O37" s="1556"/>
      <c r="P37" s="1556"/>
      <c r="Q37" s="1556"/>
      <c r="R37" s="1556"/>
      <c r="S37" s="1558"/>
      <c r="T37" s="1637"/>
    </row>
    <row r="38" spans="1:20" s="503" customFormat="1" ht="15">
      <c r="A38" s="1547"/>
      <c r="B38" s="1644" t="s">
        <v>1293</v>
      </c>
      <c r="C38" s="1543" t="s">
        <v>1294</v>
      </c>
      <c r="D38" s="1561" t="s">
        <v>1229</v>
      </c>
      <c r="E38" s="1645">
        <v>90</v>
      </c>
      <c r="F38" s="1544" t="s">
        <v>715</v>
      </c>
      <c r="G38" s="1546">
        <v>2</v>
      </c>
      <c r="H38" s="1547"/>
      <c r="I38" s="1547"/>
      <c r="J38" s="1547"/>
      <c r="K38" s="1546"/>
      <c r="L38" s="1546"/>
      <c r="M38" s="1546"/>
      <c r="N38" s="1546"/>
      <c r="O38" s="1546"/>
      <c r="P38" s="1546"/>
      <c r="Q38" s="1546"/>
      <c r="R38" s="1546"/>
      <c r="S38" s="1548">
        <f t="shared" si="0"/>
        <v>2</v>
      </c>
      <c r="T38" s="1634">
        <f aca="true" t="shared" si="2" ref="T38:T39">E38*S38</f>
        <v>180</v>
      </c>
    </row>
    <row r="39" spans="1:20" s="503" customFormat="1" ht="15">
      <c r="A39" s="1547"/>
      <c r="B39" s="1644" t="s">
        <v>1295</v>
      </c>
      <c r="C39" s="1543"/>
      <c r="D39" s="1561" t="s">
        <v>1229</v>
      </c>
      <c r="E39" s="1645">
        <v>100</v>
      </c>
      <c r="F39" s="1544" t="s">
        <v>715</v>
      </c>
      <c r="G39" s="1546">
        <v>5</v>
      </c>
      <c r="H39" s="1547"/>
      <c r="I39" s="1547"/>
      <c r="J39" s="1547"/>
      <c r="K39" s="1546"/>
      <c r="L39" s="1546"/>
      <c r="M39" s="1546"/>
      <c r="N39" s="1546"/>
      <c r="O39" s="1546"/>
      <c r="P39" s="1546"/>
      <c r="Q39" s="1546"/>
      <c r="R39" s="1546"/>
      <c r="S39" s="1548">
        <f t="shared" si="0"/>
        <v>5</v>
      </c>
      <c r="T39" s="1634">
        <f t="shared" si="2"/>
        <v>500</v>
      </c>
    </row>
    <row r="40" spans="1:20" s="1652" customFormat="1" ht="22.15" customHeight="1">
      <c r="A40" s="1647" t="s">
        <v>1296</v>
      </c>
      <c r="B40" s="1648"/>
      <c r="C40" s="1648"/>
      <c r="D40" s="1648"/>
      <c r="E40" s="1648"/>
      <c r="F40" s="1648"/>
      <c r="G40" s="1648"/>
      <c r="H40" s="1648"/>
      <c r="I40" s="1648"/>
      <c r="J40" s="1648"/>
      <c r="K40" s="1648"/>
      <c r="L40" s="1648"/>
      <c r="M40" s="1648"/>
      <c r="N40" s="1648"/>
      <c r="O40" s="1648"/>
      <c r="P40" s="1648"/>
      <c r="Q40" s="1648"/>
      <c r="R40" s="1649"/>
      <c r="S40" s="1650"/>
      <c r="T40" s="1651">
        <f>SUM(T10:T39)</f>
        <v>99992.13000000002</v>
      </c>
    </row>
    <row r="41" spans="1:20" ht="22.15" customHeight="1">
      <c r="A41" s="1618" t="s">
        <v>1297</v>
      </c>
      <c r="B41" s="1619"/>
      <c r="C41" s="1619"/>
      <c r="D41" s="1619"/>
      <c r="E41" s="1619"/>
      <c r="F41" s="1619"/>
      <c r="G41" s="1619"/>
      <c r="H41" s="1619"/>
      <c r="I41" s="1619"/>
      <c r="J41" s="1619"/>
      <c r="K41" s="1619"/>
      <c r="L41" s="1619"/>
      <c r="M41" s="1619"/>
      <c r="N41" s="1619"/>
      <c r="O41" s="1619"/>
      <c r="P41" s="1619"/>
      <c r="Q41" s="1619"/>
      <c r="R41" s="1619"/>
      <c r="S41" s="1619"/>
      <c r="T41" s="1653"/>
    </row>
    <row r="42" spans="1:20" s="503" customFormat="1" ht="15">
      <c r="A42" s="1547"/>
      <c r="B42" s="1622" t="s">
        <v>1277</v>
      </c>
      <c r="C42" s="1553"/>
      <c r="D42" s="1565"/>
      <c r="E42" s="1646"/>
      <c r="F42" s="1554"/>
      <c r="G42" s="1556"/>
      <c r="H42" s="1557"/>
      <c r="I42" s="1557"/>
      <c r="J42" s="1557"/>
      <c r="K42" s="1556"/>
      <c r="L42" s="1556"/>
      <c r="M42" s="1556"/>
      <c r="N42" s="1556"/>
      <c r="O42" s="1556"/>
      <c r="P42" s="1556"/>
      <c r="Q42" s="1556"/>
      <c r="R42" s="1556"/>
      <c r="S42" s="1558"/>
      <c r="T42" s="1637"/>
    </row>
    <row r="43" spans="1:20" s="503" customFormat="1" ht="107.25" customHeight="1">
      <c r="A43" s="1547"/>
      <c r="B43" s="1654" t="s">
        <v>1298</v>
      </c>
      <c r="C43" s="1543"/>
      <c r="D43" s="1561" t="s">
        <v>639</v>
      </c>
      <c r="E43" s="1645">
        <v>30000</v>
      </c>
      <c r="F43" s="1544" t="s">
        <v>715</v>
      </c>
      <c r="G43" s="1546"/>
      <c r="H43" s="1547"/>
      <c r="I43" s="1547">
        <v>1</v>
      </c>
      <c r="J43" s="1547"/>
      <c r="K43" s="1546"/>
      <c r="L43" s="1546"/>
      <c r="M43" s="1546"/>
      <c r="N43" s="1546"/>
      <c r="O43" s="1546"/>
      <c r="P43" s="1546"/>
      <c r="Q43" s="1546"/>
      <c r="R43" s="1546"/>
      <c r="S43" s="1548">
        <f aca="true" t="shared" si="3" ref="S43:S63">SUM(G43:R43)</f>
        <v>1</v>
      </c>
      <c r="T43" s="1634">
        <f aca="true" t="shared" si="4" ref="T43:T63">E43*S43</f>
        <v>30000</v>
      </c>
    </row>
    <row r="44" spans="1:20" s="503" customFormat="1" ht="31.5" customHeight="1">
      <c r="A44" s="1547"/>
      <c r="B44" s="1622" t="s">
        <v>1299</v>
      </c>
      <c r="C44" s="1553"/>
      <c r="D44" s="1565"/>
      <c r="E44" s="1646"/>
      <c r="F44" s="1554"/>
      <c r="G44" s="1556"/>
      <c r="H44" s="1557"/>
      <c r="I44" s="1557"/>
      <c r="J44" s="1557"/>
      <c r="K44" s="1556"/>
      <c r="L44" s="1556"/>
      <c r="M44" s="1556"/>
      <c r="N44" s="1556"/>
      <c r="O44" s="1556"/>
      <c r="P44" s="1556"/>
      <c r="Q44" s="1556"/>
      <c r="R44" s="1556"/>
      <c r="S44" s="1558">
        <f t="shared" si="3"/>
        <v>0</v>
      </c>
      <c r="T44" s="1637"/>
    </row>
    <row r="45" spans="1:20" s="503" customFormat="1" ht="33" customHeight="1">
      <c r="A45" s="1541"/>
      <c r="B45" s="1632" t="s">
        <v>1300</v>
      </c>
      <c r="C45" s="1543" t="s">
        <v>1186</v>
      </c>
      <c r="D45" s="1544" t="s">
        <v>1187</v>
      </c>
      <c r="E45" s="1633">
        <v>130</v>
      </c>
      <c r="F45" s="1544" t="s">
        <v>715</v>
      </c>
      <c r="G45" s="1546"/>
      <c r="H45" s="1547">
        <v>2</v>
      </c>
      <c r="I45" s="1547"/>
      <c r="J45" s="1547"/>
      <c r="K45" s="1546"/>
      <c r="L45" s="1546"/>
      <c r="M45" s="1546"/>
      <c r="N45" s="1546"/>
      <c r="O45" s="1546"/>
      <c r="P45" s="1546"/>
      <c r="Q45" s="1546"/>
      <c r="R45" s="1546"/>
      <c r="S45" s="1548">
        <f t="shared" si="3"/>
        <v>2</v>
      </c>
      <c r="T45" s="1634">
        <f t="shared" si="4"/>
        <v>260</v>
      </c>
    </row>
    <row r="46" spans="1:20" s="503" customFormat="1" ht="42.75">
      <c r="A46" s="976"/>
      <c r="B46" s="1632" t="s">
        <v>1286</v>
      </c>
      <c r="C46" s="1543"/>
      <c r="D46" s="1638" t="s">
        <v>175</v>
      </c>
      <c r="E46" s="1639">
        <v>30.492800000000003</v>
      </c>
      <c r="F46" s="1544" t="s">
        <v>715</v>
      </c>
      <c r="G46" s="1546"/>
      <c r="H46" s="1547">
        <v>6</v>
      </c>
      <c r="I46" s="1547"/>
      <c r="J46" s="1547"/>
      <c r="K46" s="1546"/>
      <c r="L46" s="1546"/>
      <c r="M46" s="1546"/>
      <c r="N46" s="1546"/>
      <c r="O46" s="1546"/>
      <c r="P46" s="1546"/>
      <c r="Q46" s="1546"/>
      <c r="R46" s="1546"/>
      <c r="S46" s="1548">
        <f t="shared" si="3"/>
        <v>6</v>
      </c>
      <c r="T46" s="1634">
        <f t="shared" si="4"/>
        <v>182.95680000000002</v>
      </c>
    </row>
    <row r="47" spans="1:20" s="503" customFormat="1" ht="28.5">
      <c r="A47" s="1547"/>
      <c r="B47" s="1632" t="s">
        <v>210</v>
      </c>
      <c r="C47" s="1543" t="s">
        <v>1226</v>
      </c>
      <c r="D47" s="1550" t="s">
        <v>175</v>
      </c>
      <c r="E47" s="1633">
        <v>34.61</v>
      </c>
      <c r="F47" s="1544" t="s">
        <v>715</v>
      </c>
      <c r="G47" s="1546"/>
      <c r="H47" s="1547">
        <v>6</v>
      </c>
      <c r="I47" s="1547"/>
      <c r="J47" s="1547"/>
      <c r="K47" s="1546"/>
      <c r="L47" s="1546"/>
      <c r="M47" s="1546"/>
      <c r="N47" s="1546"/>
      <c r="O47" s="1546"/>
      <c r="P47" s="1546"/>
      <c r="Q47" s="1546"/>
      <c r="R47" s="1546"/>
      <c r="S47" s="1548">
        <f t="shared" si="3"/>
        <v>6</v>
      </c>
      <c r="T47" s="1634">
        <f t="shared" si="4"/>
        <v>207.66</v>
      </c>
    </row>
    <row r="48" spans="1:20" s="503" customFormat="1" ht="15">
      <c r="A48" s="1547"/>
      <c r="B48" s="1644" t="s">
        <v>1227</v>
      </c>
      <c r="C48" s="1543" t="s">
        <v>1228</v>
      </c>
      <c r="D48" s="1561" t="s">
        <v>1229</v>
      </c>
      <c r="E48" s="1645">
        <v>25</v>
      </c>
      <c r="F48" s="1544" t="s">
        <v>715</v>
      </c>
      <c r="G48" s="1546"/>
      <c r="H48" s="1547">
        <v>6</v>
      </c>
      <c r="I48" s="1547"/>
      <c r="J48" s="1547"/>
      <c r="K48" s="1546"/>
      <c r="L48" s="1546"/>
      <c r="M48" s="1546"/>
      <c r="N48" s="1546"/>
      <c r="O48" s="1546"/>
      <c r="P48" s="1546"/>
      <c r="Q48" s="1546"/>
      <c r="R48" s="1546"/>
      <c r="S48" s="1548">
        <f t="shared" si="3"/>
        <v>6</v>
      </c>
      <c r="T48" s="1634">
        <f t="shared" si="4"/>
        <v>150</v>
      </c>
    </row>
    <row r="49" spans="1:20" s="503" customFormat="1" ht="15">
      <c r="A49" s="1547"/>
      <c r="B49" s="1644" t="s">
        <v>1301</v>
      </c>
      <c r="C49" s="1543" t="s">
        <v>1294</v>
      </c>
      <c r="D49" s="1561" t="s">
        <v>1229</v>
      </c>
      <c r="E49" s="1645">
        <v>10</v>
      </c>
      <c r="F49" s="1544" t="s">
        <v>715</v>
      </c>
      <c r="G49" s="1546"/>
      <c r="H49" s="1547">
        <v>6</v>
      </c>
      <c r="I49" s="1547"/>
      <c r="J49" s="1547"/>
      <c r="K49" s="1546"/>
      <c r="L49" s="1546"/>
      <c r="M49" s="1546"/>
      <c r="N49" s="1546"/>
      <c r="O49" s="1546"/>
      <c r="P49" s="1546"/>
      <c r="Q49" s="1546"/>
      <c r="R49" s="1546"/>
      <c r="S49" s="1548">
        <f t="shared" si="3"/>
        <v>6</v>
      </c>
      <c r="T49" s="1634">
        <f t="shared" si="4"/>
        <v>60</v>
      </c>
    </row>
    <row r="50" spans="1:20" s="503" customFormat="1" ht="15">
      <c r="A50" s="1547"/>
      <c r="B50" s="1644" t="s">
        <v>1302</v>
      </c>
      <c r="C50" s="1543"/>
      <c r="D50" s="1561" t="s">
        <v>1229</v>
      </c>
      <c r="E50" s="1645">
        <v>95</v>
      </c>
      <c r="F50" s="1544" t="s">
        <v>715</v>
      </c>
      <c r="G50" s="1546"/>
      <c r="H50" s="1547">
        <v>6</v>
      </c>
      <c r="I50" s="1547"/>
      <c r="J50" s="1547"/>
      <c r="K50" s="1546"/>
      <c r="L50" s="1546"/>
      <c r="M50" s="1546"/>
      <c r="N50" s="1546"/>
      <c r="O50" s="1546"/>
      <c r="P50" s="1546"/>
      <c r="Q50" s="1546"/>
      <c r="R50" s="1546"/>
      <c r="S50" s="1548">
        <f t="shared" si="3"/>
        <v>6</v>
      </c>
      <c r="T50" s="1634">
        <f t="shared" si="4"/>
        <v>570</v>
      </c>
    </row>
    <row r="51" spans="1:20" s="503" customFormat="1" ht="28.5">
      <c r="A51" s="1547"/>
      <c r="B51" s="1644" t="s">
        <v>1303</v>
      </c>
      <c r="C51" s="1543"/>
      <c r="D51" s="1561" t="s">
        <v>1229</v>
      </c>
      <c r="E51" s="1645">
        <v>190</v>
      </c>
      <c r="F51" s="1544" t="s">
        <v>715</v>
      </c>
      <c r="G51" s="1546"/>
      <c r="H51" s="1547"/>
      <c r="I51" s="1547"/>
      <c r="J51" s="1547"/>
      <c r="K51" s="1546"/>
      <c r="L51" s="1546"/>
      <c r="M51" s="1546"/>
      <c r="N51" s="1546"/>
      <c r="O51" s="1547">
        <v>16</v>
      </c>
      <c r="P51" s="1546"/>
      <c r="Q51" s="1546"/>
      <c r="R51" s="1546"/>
      <c r="S51" s="1548">
        <f t="shared" si="3"/>
        <v>16</v>
      </c>
      <c r="T51" s="1634">
        <f t="shared" si="4"/>
        <v>3040</v>
      </c>
    </row>
    <row r="52" spans="1:20" s="503" customFormat="1" ht="30" customHeight="1">
      <c r="A52" s="1547"/>
      <c r="B52" s="1644" t="s">
        <v>1304</v>
      </c>
      <c r="C52" s="1543"/>
      <c r="D52" s="1561" t="s">
        <v>1229</v>
      </c>
      <c r="E52" s="1645">
        <v>45</v>
      </c>
      <c r="F52" s="1544" t="s">
        <v>715</v>
      </c>
      <c r="G52" s="1546"/>
      <c r="H52" s="1547"/>
      <c r="I52" s="1547"/>
      <c r="J52" s="1547"/>
      <c r="K52" s="1546"/>
      <c r="L52" s="1546"/>
      <c r="M52" s="1546"/>
      <c r="N52" s="1546"/>
      <c r="O52" s="1547">
        <v>6</v>
      </c>
      <c r="P52" s="1546"/>
      <c r="Q52" s="1546"/>
      <c r="R52" s="1546"/>
      <c r="S52" s="1548">
        <f t="shared" si="3"/>
        <v>6</v>
      </c>
      <c r="T52" s="1634">
        <f t="shared" si="4"/>
        <v>270</v>
      </c>
    </row>
    <row r="53" spans="1:20" s="503" customFormat="1" ht="15">
      <c r="A53" s="1547"/>
      <c r="B53" s="1644" t="s">
        <v>1230</v>
      </c>
      <c r="C53" s="1543"/>
      <c r="D53" s="1561" t="s">
        <v>1229</v>
      </c>
      <c r="E53" s="1645">
        <v>40</v>
      </c>
      <c r="F53" s="1544" t="s">
        <v>715</v>
      </c>
      <c r="G53" s="1546"/>
      <c r="H53" s="1547">
        <v>12</v>
      </c>
      <c r="I53" s="1547"/>
      <c r="J53" s="1547"/>
      <c r="K53" s="1546"/>
      <c r="L53" s="1546"/>
      <c r="M53" s="1546"/>
      <c r="N53" s="1546"/>
      <c r="O53" s="1546"/>
      <c r="P53" s="1546"/>
      <c r="Q53" s="1546"/>
      <c r="R53" s="1546"/>
      <c r="S53" s="1548">
        <f t="shared" si="3"/>
        <v>12</v>
      </c>
      <c r="T53" s="1634">
        <f t="shared" si="4"/>
        <v>480</v>
      </c>
    </row>
    <row r="54" spans="1:20" s="503" customFormat="1" ht="15">
      <c r="A54" s="1547"/>
      <c r="B54" s="1644" t="s">
        <v>1305</v>
      </c>
      <c r="C54" s="1543"/>
      <c r="D54" s="1561" t="s">
        <v>1229</v>
      </c>
      <c r="E54" s="1645">
        <v>15</v>
      </c>
      <c r="F54" s="1544" t="s">
        <v>715</v>
      </c>
      <c r="G54" s="1546"/>
      <c r="H54" s="1547">
        <v>12</v>
      </c>
      <c r="I54" s="1547"/>
      <c r="J54" s="1547"/>
      <c r="K54" s="1546"/>
      <c r="L54" s="1546"/>
      <c r="M54" s="1546"/>
      <c r="N54" s="1546"/>
      <c r="O54" s="1546"/>
      <c r="P54" s="1546"/>
      <c r="Q54" s="1546"/>
      <c r="R54" s="1546"/>
      <c r="S54" s="1548">
        <f t="shared" si="3"/>
        <v>12</v>
      </c>
      <c r="T54" s="1634">
        <f t="shared" si="4"/>
        <v>180</v>
      </c>
    </row>
    <row r="55" spans="1:20" s="503" customFormat="1" ht="15">
      <c r="A55" s="1547"/>
      <c r="B55" s="1644" t="s">
        <v>1306</v>
      </c>
      <c r="C55" s="1543"/>
      <c r="D55" s="1561" t="s">
        <v>1196</v>
      </c>
      <c r="E55" s="1645">
        <v>45</v>
      </c>
      <c r="F55" s="1544" t="s">
        <v>715</v>
      </c>
      <c r="G55" s="1546"/>
      <c r="H55" s="1547"/>
      <c r="I55" s="1547"/>
      <c r="J55" s="1547"/>
      <c r="K55" s="1546"/>
      <c r="L55" s="1546"/>
      <c r="M55" s="1546"/>
      <c r="N55" s="1546"/>
      <c r="O55" s="1547">
        <v>5</v>
      </c>
      <c r="P55" s="1546"/>
      <c r="Q55" s="1546"/>
      <c r="R55" s="1546"/>
      <c r="S55" s="1548">
        <f t="shared" si="3"/>
        <v>5</v>
      </c>
      <c r="T55" s="1634">
        <f t="shared" si="4"/>
        <v>225</v>
      </c>
    </row>
    <row r="56" spans="1:20" s="503" customFormat="1" ht="15">
      <c r="A56" s="1547"/>
      <c r="B56" s="1644" t="s">
        <v>1194</v>
      </c>
      <c r="C56" s="1543" t="s">
        <v>1195</v>
      </c>
      <c r="D56" s="1561" t="s">
        <v>1196</v>
      </c>
      <c r="E56" s="1645">
        <v>45</v>
      </c>
      <c r="F56" s="1544" t="s">
        <v>715</v>
      </c>
      <c r="G56" s="1546"/>
      <c r="H56" s="1547"/>
      <c r="I56" s="1547"/>
      <c r="J56" s="1547"/>
      <c r="K56" s="1546"/>
      <c r="L56" s="1546"/>
      <c r="M56" s="1546"/>
      <c r="N56" s="1546"/>
      <c r="O56" s="1547">
        <v>2</v>
      </c>
      <c r="P56" s="1546"/>
      <c r="Q56" s="1546"/>
      <c r="R56" s="1546"/>
      <c r="S56" s="1548">
        <f t="shared" si="3"/>
        <v>2</v>
      </c>
      <c r="T56" s="1634">
        <f t="shared" si="4"/>
        <v>90</v>
      </c>
    </row>
    <row r="57" spans="1:20" s="503" customFormat="1" ht="15">
      <c r="A57" s="1547"/>
      <c r="B57" s="1644" t="s">
        <v>1307</v>
      </c>
      <c r="C57" s="1543"/>
      <c r="D57" s="1561" t="s">
        <v>1229</v>
      </c>
      <c r="E57" s="1645">
        <v>1530</v>
      </c>
      <c r="F57" s="1544" t="s">
        <v>715</v>
      </c>
      <c r="G57" s="1546"/>
      <c r="H57" s="1547"/>
      <c r="I57" s="1547"/>
      <c r="J57" s="1547"/>
      <c r="K57" s="1546"/>
      <c r="L57" s="1546"/>
      <c r="M57" s="1546"/>
      <c r="N57" s="1546"/>
      <c r="O57" s="1547">
        <v>9</v>
      </c>
      <c r="P57" s="1546"/>
      <c r="Q57" s="1546"/>
      <c r="R57" s="1546"/>
      <c r="S57" s="1548">
        <f t="shared" si="3"/>
        <v>9</v>
      </c>
      <c r="T57" s="1634">
        <f t="shared" si="4"/>
        <v>13770</v>
      </c>
    </row>
    <row r="58" spans="1:20" s="503" customFormat="1" ht="15">
      <c r="A58" s="1547"/>
      <c r="B58" s="1644" t="s">
        <v>1308</v>
      </c>
      <c r="C58" s="1543"/>
      <c r="D58" s="1561" t="s">
        <v>1229</v>
      </c>
      <c r="E58" s="1645">
        <v>620</v>
      </c>
      <c r="F58" s="1544" t="s">
        <v>715</v>
      </c>
      <c r="G58" s="1546"/>
      <c r="H58" s="1547">
        <v>12</v>
      </c>
      <c r="I58" s="1547"/>
      <c r="J58" s="1547"/>
      <c r="K58" s="1546"/>
      <c r="L58" s="1546"/>
      <c r="M58" s="1546"/>
      <c r="N58" s="1546"/>
      <c r="O58" s="1546"/>
      <c r="P58" s="1546"/>
      <c r="Q58" s="1546"/>
      <c r="R58" s="1546"/>
      <c r="S58" s="1548">
        <f t="shared" si="3"/>
        <v>12</v>
      </c>
      <c r="T58" s="1634">
        <f t="shared" si="4"/>
        <v>7440</v>
      </c>
    </row>
    <row r="59" spans="1:20" s="503" customFormat="1" ht="15">
      <c r="A59" s="1547"/>
      <c r="B59" s="1644" t="s">
        <v>1309</v>
      </c>
      <c r="C59" s="1543"/>
      <c r="D59" s="1561" t="s">
        <v>1229</v>
      </c>
      <c r="E59" s="1645">
        <v>290</v>
      </c>
      <c r="F59" s="1544" t="s">
        <v>715</v>
      </c>
      <c r="G59" s="1546"/>
      <c r="H59" s="1547">
        <v>14</v>
      </c>
      <c r="I59" s="1547"/>
      <c r="J59" s="1547"/>
      <c r="K59" s="1546"/>
      <c r="L59" s="1546"/>
      <c r="M59" s="1546"/>
      <c r="N59" s="1546"/>
      <c r="O59" s="1546"/>
      <c r="P59" s="1546"/>
      <c r="Q59" s="1546"/>
      <c r="R59" s="1546"/>
      <c r="S59" s="1548">
        <f t="shared" si="3"/>
        <v>14</v>
      </c>
      <c r="T59" s="1634">
        <f t="shared" si="4"/>
        <v>4060</v>
      </c>
    </row>
    <row r="60" spans="1:20" s="503" customFormat="1" ht="15">
      <c r="A60" s="1547"/>
      <c r="B60" s="1644" t="s">
        <v>1310</v>
      </c>
      <c r="C60" s="1543"/>
      <c r="D60" s="1561" t="s">
        <v>1229</v>
      </c>
      <c r="E60" s="1645">
        <v>280</v>
      </c>
      <c r="F60" s="1544" t="s">
        <v>715</v>
      </c>
      <c r="G60" s="1546"/>
      <c r="H60" s="1547">
        <v>14</v>
      </c>
      <c r="I60" s="1547"/>
      <c r="J60" s="1547"/>
      <c r="K60" s="1546"/>
      <c r="L60" s="1546"/>
      <c r="M60" s="1546"/>
      <c r="N60" s="1546"/>
      <c r="O60" s="1546"/>
      <c r="P60" s="1546"/>
      <c r="Q60" s="1546"/>
      <c r="R60" s="1546"/>
      <c r="S60" s="1548">
        <f t="shared" si="3"/>
        <v>14</v>
      </c>
      <c r="T60" s="1634">
        <f t="shared" si="4"/>
        <v>3920</v>
      </c>
    </row>
    <row r="61" spans="1:20" s="1652" customFormat="1" ht="22.15" customHeight="1">
      <c r="A61" s="1647" t="s">
        <v>1311</v>
      </c>
      <c r="B61" s="1648"/>
      <c r="C61" s="1648"/>
      <c r="D61" s="1648"/>
      <c r="E61" s="1648"/>
      <c r="F61" s="1648"/>
      <c r="G61" s="1648"/>
      <c r="H61" s="1648"/>
      <c r="I61" s="1648"/>
      <c r="J61" s="1648"/>
      <c r="K61" s="1648"/>
      <c r="L61" s="1648"/>
      <c r="M61" s="1648"/>
      <c r="N61" s="1648"/>
      <c r="O61" s="1648"/>
      <c r="P61" s="1648"/>
      <c r="Q61" s="1648"/>
      <c r="R61" s="1649"/>
      <c r="S61" s="1655"/>
      <c r="T61" s="1656">
        <f>SUM(T43:T60)</f>
        <v>64905.6168</v>
      </c>
    </row>
    <row r="62" spans="1:20" ht="22.15" customHeight="1">
      <c r="A62" s="1618" t="s">
        <v>1312</v>
      </c>
      <c r="B62" s="1619"/>
      <c r="C62" s="1619"/>
      <c r="D62" s="1619"/>
      <c r="E62" s="1619"/>
      <c r="F62" s="1619"/>
      <c r="G62" s="1619"/>
      <c r="H62" s="1619"/>
      <c r="I62" s="1619"/>
      <c r="J62" s="1619"/>
      <c r="K62" s="1619"/>
      <c r="L62" s="1619"/>
      <c r="M62" s="1619"/>
      <c r="N62" s="1619"/>
      <c r="O62" s="1619"/>
      <c r="P62" s="1619"/>
      <c r="Q62" s="1619"/>
      <c r="R62" s="1619"/>
      <c r="S62" s="1619"/>
      <c r="T62" s="1653"/>
    </row>
    <row r="63" spans="1:20" s="503" customFormat="1" ht="27" customHeight="1">
      <c r="A63" s="1547"/>
      <c r="B63" s="1657" t="s">
        <v>493</v>
      </c>
      <c r="C63" s="1543">
        <v>160</v>
      </c>
      <c r="D63" s="1561" t="s">
        <v>1313</v>
      </c>
      <c r="E63" s="1645">
        <v>2500</v>
      </c>
      <c r="F63" s="1544" t="s">
        <v>715</v>
      </c>
      <c r="G63" s="1546"/>
      <c r="H63" s="1547">
        <v>80</v>
      </c>
      <c r="I63" s="1547"/>
      <c r="J63" s="1547"/>
      <c r="K63" s="1546"/>
      <c r="L63" s="1546"/>
      <c r="M63" s="1546"/>
      <c r="N63" s="1546"/>
      <c r="O63" s="1546">
        <v>53</v>
      </c>
      <c r="P63" s="1546"/>
      <c r="Q63" s="1546"/>
      <c r="R63" s="1546"/>
      <c r="S63" s="1548">
        <f t="shared" si="3"/>
        <v>133</v>
      </c>
      <c r="T63" s="1634">
        <f t="shared" si="4"/>
        <v>332500</v>
      </c>
    </row>
    <row r="64" spans="1:20" s="1652" customFormat="1" ht="22.15" customHeight="1">
      <c r="A64" s="1647" t="s">
        <v>1314</v>
      </c>
      <c r="B64" s="1648"/>
      <c r="C64" s="1648"/>
      <c r="D64" s="1648"/>
      <c r="E64" s="1648"/>
      <c r="F64" s="1648"/>
      <c r="G64" s="1648"/>
      <c r="H64" s="1648"/>
      <c r="I64" s="1648"/>
      <c r="J64" s="1648"/>
      <c r="K64" s="1648"/>
      <c r="L64" s="1648"/>
      <c r="M64" s="1648"/>
      <c r="N64" s="1648"/>
      <c r="O64" s="1648"/>
      <c r="P64" s="1648"/>
      <c r="Q64" s="1648"/>
      <c r="R64" s="1649"/>
      <c r="S64" s="1650"/>
      <c r="T64" s="1651">
        <f>T63</f>
        <v>332500</v>
      </c>
    </row>
    <row r="65" spans="1:20" ht="22.15" customHeight="1">
      <c r="A65" s="1618" t="s">
        <v>1315</v>
      </c>
      <c r="B65" s="1619"/>
      <c r="C65" s="1619"/>
      <c r="D65" s="1619"/>
      <c r="E65" s="1619"/>
      <c r="F65" s="1619"/>
      <c r="G65" s="1619"/>
      <c r="H65" s="1619"/>
      <c r="I65" s="1619"/>
      <c r="J65" s="1619"/>
      <c r="K65" s="1619"/>
      <c r="L65" s="1619"/>
      <c r="M65" s="1619"/>
      <c r="N65" s="1619"/>
      <c r="O65" s="1619"/>
      <c r="P65" s="1619"/>
      <c r="Q65" s="1619"/>
      <c r="R65" s="1619"/>
      <c r="S65" s="1619"/>
      <c r="T65" s="1653"/>
    </row>
    <row r="66" spans="1:20" s="503" customFormat="1" ht="15">
      <c r="A66" s="1547"/>
      <c r="B66" s="1622" t="s">
        <v>1277</v>
      </c>
      <c r="C66" s="1553"/>
      <c r="D66" s="1565"/>
      <c r="E66" s="1646"/>
      <c r="F66" s="1554"/>
      <c r="G66" s="1556"/>
      <c r="H66" s="1557"/>
      <c r="I66" s="1557"/>
      <c r="J66" s="1557"/>
      <c r="K66" s="1556"/>
      <c r="L66" s="1556"/>
      <c r="M66" s="1556"/>
      <c r="N66" s="1556"/>
      <c r="O66" s="1556"/>
      <c r="P66" s="1556"/>
      <c r="Q66" s="1556"/>
      <c r="R66" s="1556"/>
      <c r="S66" s="1558"/>
      <c r="T66" s="1637"/>
    </row>
    <row r="67" spans="1:20" s="503" customFormat="1" ht="57">
      <c r="A67" s="1547"/>
      <c r="B67" s="1644" t="s">
        <v>1316</v>
      </c>
      <c r="C67" s="1543"/>
      <c r="D67" s="1561" t="s">
        <v>639</v>
      </c>
      <c r="E67" s="1645">
        <v>190000</v>
      </c>
      <c r="F67" s="1544" t="s">
        <v>715</v>
      </c>
      <c r="G67" s="1546"/>
      <c r="H67" s="1547"/>
      <c r="I67" s="1547">
        <v>1</v>
      </c>
      <c r="J67" s="1547"/>
      <c r="K67" s="1546"/>
      <c r="L67" s="1546"/>
      <c r="M67" s="1546"/>
      <c r="N67" s="1546"/>
      <c r="O67" s="1546"/>
      <c r="P67" s="1546"/>
      <c r="Q67" s="1546"/>
      <c r="R67" s="1546"/>
      <c r="S67" s="1548">
        <f aca="true" t="shared" si="5" ref="S67">SUM(G67:R67)</f>
        <v>1</v>
      </c>
      <c r="T67" s="1634">
        <f aca="true" t="shared" si="6" ref="T67">E67*S67</f>
        <v>190000</v>
      </c>
    </row>
    <row r="68" spans="1:20" s="195" customFormat="1" ht="16.5" customHeight="1">
      <c r="A68" s="1621"/>
      <c r="B68" s="1629" t="s">
        <v>1184</v>
      </c>
      <c r="C68" s="1630"/>
      <c r="D68" s="1630"/>
      <c r="E68" s="1631"/>
      <c r="F68" s="1538"/>
      <c r="G68" s="1539"/>
      <c r="H68" s="1534"/>
      <c r="I68" s="1534"/>
      <c r="J68" s="1534"/>
      <c r="K68" s="1539"/>
      <c r="L68" s="1539"/>
      <c r="M68" s="1539"/>
      <c r="N68" s="1539"/>
      <c r="O68" s="1539"/>
      <c r="P68" s="1539"/>
      <c r="Q68" s="1539"/>
      <c r="R68" s="1539"/>
      <c r="S68" s="1539"/>
      <c r="T68" s="1624"/>
    </row>
    <row r="69" spans="1:20" s="503" customFormat="1" ht="34.5" customHeight="1">
      <c r="A69" s="1541"/>
      <c r="B69" s="1632" t="s">
        <v>163</v>
      </c>
      <c r="C69" s="1543" t="s">
        <v>1317</v>
      </c>
      <c r="D69" s="1544" t="s">
        <v>1187</v>
      </c>
      <c r="E69" s="1633">
        <v>130</v>
      </c>
      <c r="F69" s="1544" t="s">
        <v>715</v>
      </c>
      <c r="G69" s="1546"/>
      <c r="H69" s="1546">
        <v>5</v>
      </c>
      <c r="I69" s="1547"/>
      <c r="J69" s="1547"/>
      <c r="K69" s="1546"/>
      <c r="L69" s="1546"/>
      <c r="M69" s="1546"/>
      <c r="N69" s="1546"/>
      <c r="O69" s="1546"/>
      <c r="P69" s="1546"/>
      <c r="Q69" s="1546"/>
      <c r="R69" s="1546"/>
      <c r="S69" s="1548">
        <f>SUM(G69:R69)</f>
        <v>5</v>
      </c>
      <c r="T69" s="1634">
        <f>E69*S69</f>
        <v>650</v>
      </c>
    </row>
    <row r="70" spans="1:20" s="503" customFormat="1" ht="28.5">
      <c r="A70" s="1547"/>
      <c r="B70" s="1632" t="s">
        <v>1191</v>
      </c>
      <c r="C70" s="1543"/>
      <c r="D70" s="1551" t="s">
        <v>1187</v>
      </c>
      <c r="E70" s="1633">
        <v>285</v>
      </c>
      <c r="F70" s="1544" t="s">
        <v>715</v>
      </c>
      <c r="G70" s="1546"/>
      <c r="H70" s="1546">
        <v>3</v>
      </c>
      <c r="I70" s="1547"/>
      <c r="J70" s="1547"/>
      <c r="K70" s="1546"/>
      <c r="L70" s="1546"/>
      <c r="M70" s="1546"/>
      <c r="N70" s="1546"/>
      <c r="O70" s="1546"/>
      <c r="P70" s="1546"/>
      <c r="Q70" s="1546"/>
      <c r="R70" s="1546"/>
      <c r="S70" s="1548">
        <f aca="true" t="shared" si="7" ref="S70:S74">SUM(G70:R70)</f>
        <v>3</v>
      </c>
      <c r="T70" s="1634">
        <f aca="true" t="shared" si="8" ref="T70:T74">E70*S70</f>
        <v>855</v>
      </c>
    </row>
    <row r="71" spans="1:20" s="503" customFormat="1" ht="15">
      <c r="A71" s="1547"/>
      <c r="B71" s="1632" t="s">
        <v>1318</v>
      </c>
      <c r="C71" s="1543"/>
      <c r="D71" s="1551" t="s">
        <v>1196</v>
      </c>
      <c r="E71" s="1633">
        <v>85</v>
      </c>
      <c r="F71" s="1544" t="s">
        <v>715</v>
      </c>
      <c r="G71" s="1546"/>
      <c r="H71" s="1546">
        <v>2</v>
      </c>
      <c r="I71" s="1547"/>
      <c r="J71" s="1547"/>
      <c r="K71" s="1546"/>
      <c r="L71" s="1546"/>
      <c r="M71" s="1546"/>
      <c r="N71" s="1546"/>
      <c r="O71" s="1546"/>
      <c r="P71" s="1546"/>
      <c r="Q71" s="1546"/>
      <c r="R71" s="1546"/>
      <c r="S71" s="1548">
        <f t="shared" si="7"/>
        <v>2</v>
      </c>
      <c r="T71" s="1634">
        <f t="shared" si="8"/>
        <v>170</v>
      </c>
    </row>
    <row r="72" spans="1:20" s="503" customFormat="1" ht="28.5">
      <c r="A72" s="1547"/>
      <c r="B72" s="1632" t="s">
        <v>1280</v>
      </c>
      <c r="C72" s="1658" t="s">
        <v>1281</v>
      </c>
      <c r="D72" s="1551" t="s">
        <v>1229</v>
      </c>
      <c r="E72" s="1636">
        <v>12.04</v>
      </c>
      <c r="F72" s="1544" t="s">
        <v>715</v>
      </c>
      <c r="G72" s="1546"/>
      <c r="H72" s="1546">
        <v>35</v>
      </c>
      <c r="I72" s="1547"/>
      <c r="J72" s="1547"/>
      <c r="K72" s="1546"/>
      <c r="L72" s="1546"/>
      <c r="M72" s="1546"/>
      <c r="N72" s="1546"/>
      <c r="O72" s="1546"/>
      <c r="P72" s="1546"/>
      <c r="Q72" s="1546"/>
      <c r="R72" s="1546"/>
      <c r="S72" s="1548">
        <f t="shared" si="7"/>
        <v>35</v>
      </c>
      <c r="T72" s="1634">
        <f t="shared" si="8"/>
        <v>421.4</v>
      </c>
    </row>
    <row r="73" spans="1:20" s="503" customFormat="1" ht="15">
      <c r="A73" s="1547"/>
      <c r="B73" s="1632" t="s">
        <v>1282</v>
      </c>
      <c r="C73" s="1550"/>
      <c r="D73" s="1551" t="s">
        <v>1229</v>
      </c>
      <c r="E73" s="1636">
        <v>7</v>
      </c>
      <c r="F73" s="1544" t="s">
        <v>715</v>
      </c>
      <c r="G73" s="1546"/>
      <c r="H73" s="1546">
        <v>10</v>
      </c>
      <c r="I73" s="1547"/>
      <c r="J73" s="1547"/>
      <c r="K73" s="1546"/>
      <c r="L73" s="1546"/>
      <c r="M73" s="1546"/>
      <c r="N73" s="1546"/>
      <c r="O73" s="1546"/>
      <c r="P73" s="1546"/>
      <c r="Q73" s="1546"/>
      <c r="R73" s="1546"/>
      <c r="S73" s="1548">
        <f t="shared" si="7"/>
        <v>10</v>
      </c>
      <c r="T73" s="1634">
        <f t="shared" si="8"/>
        <v>70</v>
      </c>
    </row>
    <row r="74" spans="1:20" s="503" customFormat="1" ht="15">
      <c r="A74" s="1547"/>
      <c r="B74" s="1632" t="s">
        <v>1283</v>
      </c>
      <c r="C74" s="1550"/>
      <c r="D74" s="1551" t="s">
        <v>1187</v>
      </c>
      <c r="E74" s="1636">
        <v>300</v>
      </c>
      <c r="F74" s="1544" t="s">
        <v>715</v>
      </c>
      <c r="G74" s="1546"/>
      <c r="H74" s="1546">
        <v>1</v>
      </c>
      <c r="I74" s="1547"/>
      <c r="J74" s="1547"/>
      <c r="K74" s="1546"/>
      <c r="L74" s="1546"/>
      <c r="M74" s="1546"/>
      <c r="N74" s="1546"/>
      <c r="O74" s="1546"/>
      <c r="P74" s="1546"/>
      <c r="Q74" s="1546"/>
      <c r="R74" s="1546"/>
      <c r="S74" s="1548">
        <f t="shared" si="7"/>
        <v>1</v>
      </c>
      <c r="T74" s="1634">
        <f t="shared" si="8"/>
        <v>300</v>
      </c>
    </row>
    <row r="75" spans="1:20" s="503" customFormat="1" ht="18.75" customHeight="1">
      <c r="A75" s="1621"/>
      <c r="B75" s="1629" t="s">
        <v>1200</v>
      </c>
      <c r="C75" s="1630"/>
      <c r="D75" s="1630"/>
      <c r="E75" s="1630"/>
      <c r="F75" s="1631"/>
      <c r="G75" s="1556"/>
      <c r="H75" s="1556"/>
      <c r="I75" s="1557"/>
      <c r="J75" s="1557"/>
      <c r="K75" s="1556"/>
      <c r="L75" s="1556"/>
      <c r="M75" s="1556"/>
      <c r="N75" s="1556"/>
      <c r="O75" s="1556"/>
      <c r="P75" s="1556"/>
      <c r="Q75" s="1556"/>
      <c r="R75" s="1556"/>
      <c r="S75" s="1558"/>
      <c r="T75" s="1637"/>
    </row>
    <row r="76" spans="1:20" s="503" customFormat="1" ht="15">
      <c r="A76" s="976"/>
      <c r="B76" s="1632" t="s">
        <v>1201</v>
      </c>
      <c r="C76" s="1543"/>
      <c r="D76" s="1544" t="s">
        <v>587</v>
      </c>
      <c r="E76" s="1633">
        <v>30</v>
      </c>
      <c r="F76" s="1544" t="s">
        <v>715</v>
      </c>
      <c r="G76" s="1546"/>
      <c r="H76" s="1546">
        <v>1</v>
      </c>
      <c r="I76" s="1547"/>
      <c r="J76" s="1547"/>
      <c r="K76" s="1546"/>
      <c r="L76" s="1546"/>
      <c r="M76" s="1546"/>
      <c r="N76" s="1546"/>
      <c r="O76" s="1546"/>
      <c r="P76" s="1546"/>
      <c r="Q76" s="1546"/>
      <c r="R76" s="1546"/>
      <c r="S76" s="1548">
        <f aca="true" t="shared" si="9" ref="S76:S79">SUM(G76:R76)</f>
        <v>1</v>
      </c>
      <c r="T76" s="1634">
        <f aca="true" t="shared" si="10" ref="T76:T79">E76*S76</f>
        <v>30</v>
      </c>
    </row>
    <row r="77" spans="1:20" s="503" customFormat="1" ht="35.25" customHeight="1">
      <c r="A77" s="976"/>
      <c r="B77" s="1632" t="s">
        <v>171</v>
      </c>
      <c r="C77" s="1543"/>
      <c r="D77" s="1544" t="s">
        <v>587</v>
      </c>
      <c r="E77" s="1633">
        <v>19.97</v>
      </c>
      <c r="F77" s="1544" t="s">
        <v>715</v>
      </c>
      <c r="G77" s="1546"/>
      <c r="H77" s="1546">
        <v>1</v>
      </c>
      <c r="I77" s="1547"/>
      <c r="J77" s="1547"/>
      <c r="K77" s="1546"/>
      <c r="L77" s="1546"/>
      <c r="M77" s="1546"/>
      <c r="N77" s="1546"/>
      <c r="O77" s="1546"/>
      <c r="P77" s="1546"/>
      <c r="Q77" s="1546"/>
      <c r="R77" s="1546"/>
      <c r="S77" s="1548">
        <f t="shared" si="9"/>
        <v>1</v>
      </c>
      <c r="T77" s="1634">
        <f t="shared" si="10"/>
        <v>19.97</v>
      </c>
    </row>
    <row r="78" spans="1:20" s="503" customFormat="1" ht="35.25" customHeight="1">
      <c r="A78" s="976"/>
      <c r="B78" s="1632" t="s">
        <v>1284</v>
      </c>
      <c r="C78" s="1543"/>
      <c r="D78" s="1550" t="s">
        <v>172</v>
      </c>
      <c r="E78" s="1636">
        <v>106.6</v>
      </c>
      <c r="F78" s="1544" t="s">
        <v>715</v>
      </c>
      <c r="G78" s="1546"/>
      <c r="H78" s="1546">
        <v>1</v>
      </c>
      <c r="I78" s="1547"/>
      <c r="J78" s="1547"/>
      <c r="K78" s="1546"/>
      <c r="L78" s="1546"/>
      <c r="M78" s="1546"/>
      <c r="N78" s="1546"/>
      <c r="O78" s="1546"/>
      <c r="P78" s="1546"/>
      <c r="Q78" s="1546"/>
      <c r="R78" s="1546"/>
      <c r="S78" s="1548">
        <f t="shared" si="9"/>
        <v>1</v>
      </c>
      <c r="T78" s="1634">
        <f t="shared" si="10"/>
        <v>106.6</v>
      </c>
    </row>
    <row r="79" spans="1:20" s="503" customFormat="1" ht="36.75" customHeight="1">
      <c r="A79" s="976"/>
      <c r="B79" s="1632" t="s">
        <v>1285</v>
      </c>
      <c r="C79" s="1543"/>
      <c r="D79" s="1550" t="s">
        <v>591</v>
      </c>
      <c r="E79" s="1636">
        <v>19.76</v>
      </c>
      <c r="F79" s="1544" t="s">
        <v>715</v>
      </c>
      <c r="G79" s="1546"/>
      <c r="H79" s="1546">
        <v>2</v>
      </c>
      <c r="I79" s="1547"/>
      <c r="J79" s="1547"/>
      <c r="K79" s="1546"/>
      <c r="L79" s="1546"/>
      <c r="M79" s="1546"/>
      <c r="N79" s="1546"/>
      <c r="O79" s="1546"/>
      <c r="P79" s="1546"/>
      <c r="Q79" s="1546"/>
      <c r="R79" s="1546"/>
      <c r="S79" s="1548">
        <f t="shared" si="9"/>
        <v>2</v>
      </c>
      <c r="T79" s="1634">
        <f t="shared" si="10"/>
        <v>39.52</v>
      </c>
    </row>
    <row r="80" spans="1:20" s="518" customFormat="1" ht="16.5" customHeight="1">
      <c r="A80" s="1621"/>
      <c r="B80" s="1629" t="s">
        <v>1206</v>
      </c>
      <c r="C80" s="1630"/>
      <c r="D80" s="1630"/>
      <c r="E80" s="1631"/>
      <c r="F80" s="1554"/>
      <c r="G80" s="1556"/>
      <c r="H80" s="1556"/>
      <c r="I80" s="1557"/>
      <c r="J80" s="1557"/>
      <c r="K80" s="1556"/>
      <c r="L80" s="1556"/>
      <c r="M80" s="1556"/>
      <c r="N80" s="1556"/>
      <c r="O80" s="1556"/>
      <c r="P80" s="1556"/>
      <c r="Q80" s="1556"/>
      <c r="R80" s="1556"/>
      <c r="S80" s="1558"/>
      <c r="T80" s="1637"/>
    </row>
    <row r="81" spans="1:20" s="503" customFormat="1" ht="33.75" customHeight="1">
      <c r="A81" s="976"/>
      <c r="B81" s="1632" t="s">
        <v>1213</v>
      </c>
      <c r="C81" s="1543"/>
      <c r="D81" s="1550" t="s">
        <v>175</v>
      </c>
      <c r="E81" s="1633">
        <v>13.38</v>
      </c>
      <c r="F81" s="1544" t="s">
        <v>715</v>
      </c>
      <c r="G81" s="1546"/>
      <c r="H81" s="1546">
        <v>1</v>
      </c>
      <c r="I81" s="1547"/>
      <c r="J81" s="1547"/>
      <c r="K81" s="1546"/>
      <c r="L81" s="1546"/>
      <c r="M81" s="1546"/>
      <c r="N81" s="1546"/>
      <c r="O81" s="1546"/>
      <c r="P81" s="1546"/>
      <c r="Q81" s="1546"/>
      <c r="R81" s="1546"/>
      <c r="S81" s="1548">
        <f aca="true" t="shared" si="11" ref="S81:S84">SUM(G81:R81)</f>
        <v>1</v>
      </c>
      <c r="T81" s="1634">
        <f aca="true" t="shared" si="12" ref="T81:T84">E81*S81</f>
        <v>13.38</v>
      </c>
    </row>
    <row r="82" spans="1:20" s="503" customFormat="1" ht="49.5" customHeight="1">
      <c r="A82" s="976"/>
      <c r="B82" s="1632" t="s">
        <v>1286</v>
      </c>
      <c r="C82" s="1543"/>
      <c r="D82" s="1638" t="s">
        <v>175</v>
      </c>
      <c r="E82" s="1639">
        <v>30.492800000000003</v>
      </c>
      <c r="F82" s="1544" t="s">
        <v>715</v>
      </c>
      <c r="G82" s="1546"/>
      <c r="H82" s="1546">
        <v>35</v>
      </c>
      <c r="I82" s="1547"/>
      <c r="J82" s="1547"/>
      <c r="K82" s="1546"/>
      <c r="L82" s="1546"/>
      <c r="M82" s="1546"/>
      <c r="N82" s="1546"/>
      <c r="O82" s="1546"/>
      <c r="P82" s="1546"/>
      <c r="Q82" s="1546"/>
      <c r="R82" s="1546"/>
      <c r="S82" s="1548">
        <f t="shared" si="11"/>
        <v>35</v>
      </c>
      <c r="T82" s="1634">
        <f t="shared" si="12"/>
        <v>1067.248</v>
      </c>
    </row>
    <row r="83" spans="1:20" s="503" customFormat="1" ht="15">
      <c r="A83" s="976"/>
      <c r="B83" s="1632" t="s">
        <v>1287</v>
      </c>
      <c r="C83" s="1543" t="s">
        <v>1228</v>
      </c>
      <c r="D83" s="1638" t="s">
        <v>175</v>
      </c>
      <c r="E83" s="1639">
        <v>45</v>
      </c>
      <c r="F83" s="1544" t="s">
        <v>715</v>
      </c>
      <c r="G83" s="1546"/>
      <c r="H83" s="1546">
        <v>3</v>
      </c>
      <c r="I83" s="1547"/>
      <c r="J83" s="1547"/>
      <c r="K83" s="1546"/>
      <c r="L83" s="1546"/>
      <c r="M83" s="1546"/>
      <c r="N83" s="1546"/>
      <c r="O83" s="1546"/>
      <c r="P83" s="1546"/>
      <c r="Q83" s="1546"/>
      <c r="R83" s="1546"/>
      <c r="S83" s="1548">
        <f t="shared" si="11"/>
        <v>3</v>
      </c>
      <c r="T83" s="1634">
        <f t="shared" si="12"/>
        <v>135</v>
      </c>
    </row>
    <row r="84" spans="1:20" s="503" customFormat="1" ht="15">
      <c r="A84" s="976"/>
      <c r="B84" s="1632" t="s">
        <v>1319</v>
      </c>
      <c r="C84" s="1543" t="s">
        <v>1228</v>
      </c>
      <c r="D84" s="1638" t="s">
        <v>175</v>
      </c>
      <c r="E84" s="1639">
        <v>45</v>
      </c>
      <c r="F84" s="1544" t="s">
        <v>715</v>
      </c>
      <c r="G84" s="1546"/>
      <c r="H84" s="1546">
        <v>3</v>
      </c>
      <c r="I84" s="1547"/>
      <c r="J84" s="1547"/>
      <c r="K84" s="1546"/>
      <c r="L84" s="1546"/>
      <c r="M84" s="1546"/>
      <c r="N84" s="1546"/>
      <c r="O84" s="1546"/>
      <c r="P84" s="1546"/>
      <c r="Q84" s="1546"/>
      <c r="R84" s="1546"/>
      <c r="S84" s="1548">
        <f t="shared" si="11"/>
        <v>3</v>
      </c>
      <c r="T84" s="1634">
        <f t="shared" si="12"/>
        <v>135</v>
      </c>
    </row>
    <row r="85" spans="1:20" s="518" customFormat="1" ht="16.5" customHeight="1">
      <c r="A85" s="1621"/>
      <c r="B85" s="1640" t="s">
        <v>1214</v>
      </c>
      <c r="C85" s="1641"/>
      <c r="D85" s="1641"/>
      <c r="E85" s="1642"/>
      <c r="F85" s="1554"/>
      <c r="G85" s="1556"/>
      <c r="H85" s="1556"/>
      <c r="I85" s="1557"/>
      <c r="J85" s="1557"/>
      <c r="K85" s="1556"/>
      <c r="L85" s="1556"/>
      <c r="M85" s="1556"/>
      <c r="N85" s="1556"/>
      <c r="O85" s="1556"/>
      <c r="P85" s="1556"/>
      <c r="Q85" s="1556"/>
      <c r="R85" s="1556"/>
      <c r="S85" s="1558"/>
      <c r="T85" s="1637"/>
    </row>
    <row r="86" spans="1:20" s="503" customFormat="1" ht="33.75" customHeight="1">
      <c r="A86" s="976"/>
      <c r="B86" s="1632" t="s">
        <v>1320</v>
      </c>
      <c r="C86" s="1543" t="s">
        <v>1216</v>
      </c>
      <c r="D86" s="1570" t="s">
        <v>1217</v>
      </c>
      <c r="E86" s="1633">
        <v>1000</v>
      </c>
      <c r="F86" s="1544" t="s">
        <v>715</v>
      </c>
      <c r="G86" s="1546"/>
      <c r="H86" s="1546">
        <v>1</v>
      </c>
      <c r="I86" s="1547"/>
      <c r="J86" s="1547"/>
      <c r="K86" s="1546"/>
      <c r="L86" s="1546"/>
      <c r="M86" s="1546"/>
      <c r="N86" s="1546"/>
      <c r="O86" s="1546"/>
      <c r="P86" s="1546"/>
      <c r="Q86" s="1546"/>
      <c r="R86" s="1546"/>
      <c r="S86" s="1548">
        <f aca="true" t="shared" si="13" ref="S86:S89">SUM(G86:R86)</f>
        <v>1</v>
      </c>
      <c r="T86" s="1634">
        <f aca="true" t="shared" si="14" ref="T86:T89">E86*S86</f>
        <v>1000</v>
      </c>
    </row>
    <row r="87" spans="1:20" s="503" customFormat="1" ht="33.75" customHeight="1">
      <c r="A87" s="976"/>
      <c r="B87" s="1632" t="s">
        <v>1321</v>
      </c>
      <c r="C87" s="1543" t="s">
        <v>1216</v>
      </c>
      <c r="D87" s="1570" t="s">
        <v>1217</v>
      </c>
      <c r="E87" s="1633">
        <v>1050</v>
      </c>
      <c r="F87" s="1544" t="s">
        <v>715</v>
      </c>
      <c r="G87" s="1546"/>
      <c r="H87" s="1546">
        <v>1</v>
      </c>
      <c r="I87" s="1547"/>
      <c r="J87" s="1547"/>
      <c r="K87" s="1546"/>
      <c r="L87" s="1546"/>
      <c r="M87" s="1546"/>
      <c r="N87" s="1546"/>
      <c r="O87" s="1546"/>
      <c r="P87" s="1546"/>
      <c r="Q87" s="1546"/>
      <c r="R87" s="1546"/>
      <c r="S87" s="1548">
        <f t="shared" si="13"/>
        <v>1</v>
      </c>
      <c r="T87" s="1634">
        <f t="shared" si="14"/>
        <v>1050</v>
      </c>
    </row>
    <row r="88" spans="1:20" s="503" customFormat="1" ht="46.5" customHeight="1">
      <c r="A88" s="1547"/>
      <c r="B88" s="1632" t="s">
        <v>1322</v>
      </c>
      <c r="C88" s="1543" t="s">
        <v>1216</v>
      </c>
      <c r="D88" s="1570" t="s">
        <v>1217</v>
      </c>
      <c r="E88" s="1633">
        <v>1050</v>
      </c>
      <c r="F88" s="1544" t="s">
        <v>715</v>
      </c>
      <c r="G88" s="1546"/>
      <c r="H88" s="1546">
        <v>1</v>
      </c>
      <c r="I88" s="1547"/>
      <c r="J88" s="1547"/>
      <c r="K88" s="1546"/>
      <c r="L88" s="1546"/>
      <c r="M88" s="1546"/>
      <c r="N88" s="1546"/>
      <c r="O88" s="1546"/>
      <c r="P88" s="1546"/>
      <c r="Q88" s="1546"/>
      <c r="R88" s="1546"/>
      <c r="S88" s="1548">
        <f t="shared" si="13"/>
        <v>1</v>
      </c>
      <c r="T88" s="1634">
        <f t="shared" si="14"/>
        <v>1050</v>
      </c>
    </row>
    <row r="89" spans="1:20" s="503" customFormat="1" ht="43.5" customHeight="1">
      <c r="A89" s="976"/>
      <c r="B89" s="1632" t="s">
        <v>1323</v>
      </c>
      <c r="C89" s="1543" t="s">
        <v>1216</v>
      </c>
      <c r="D89" s="1570" t="s">
        <v>1217</v>
      </c>
      <c r="E89" s="1643">
        <v>1050</v>
      </c>
      <c r="F89" s="1544" t="s">
        <v>715</v>
      </c>
      <c r="G89" s="1546"/>
      <c r="H89" s="1546">
        <v>1</v>
      </c>
      <c r="I89" s="1547"/>
      <c r="J89" s="1547"/>
      <c r="K89" s="1546"/>
      <c r="L89" s="1546"/>
      <c r="M89" s="1546"/>
      <c r="N89" s="1546"/>
      <c r="O89" s="1546"/>
      <c r="P89" s="1546"/>
      <c r="Q89" s="1546"/>
      <c r="R89" s="1546"/>
      <c r="S89" s="1548">
        <f t="shared" si="13"/>
        <v>1</v>
      </c>
      <c r="T89" s="1634">
        <f t="shared" si="14"/>
        <v>1050</v>
      </c>
    </row>
    <row r="90" spans="1:20" s="503" customFormat="1" ht="20.25" customHeight="1">
      <c r="A90" s="1621"/>
      <c r="B90" s="1629" t="s">
        <v>1225</v>
      </c>
      <c r="C90" s="1630"/>
      <c r="D90" s="1630"/>
      <c r="E90" s="1631"/>
      <c r="F90" s="1554"/>
      <c r="G90" s="1556"/>
      <c r="H90" s="1556"/>
      <c r="I90" s="1557"/>
      <c r="J90" s="1557"/>
      <c r="K90" s="1556"/>
      <c r="L90" s="1556"/>
      <c r="M90" s="1556"/>
      <c r="N90" s="1556"/>
      <c r="O90" s="1556"/>
      <c r="P90" s="1556"/>
      <c r="Q90" s="1556"/>
      <c r="R90" s="1556"/>
      <c r="S90" s="1558"/>
      <c r="T90" s="1637"/>
    </row>
    <row r="91" spans="1:20" s="503" customFormat="1" ht="28.5">
      <c r="A91" s="1547"/>
      <c r="B91" s="1632" t="s">
        <v>210</v>
      </c>
      <c r="C91" s="1543" t="s">
        <v>1226</v>
      </c>
      <c r="D91" s="1550" t="s">
        <v>175</v>
      </c>
      <c r="E91" s="1633">
        <v>34.61</v>
      </c>
      <c r="F91" s="1544" t="s">
        <v>715</v>
      </c>
      <c r="G91" s="1546"/>
      <c r="H91" s="1546">
        <v>3</v>
      </c>
      <c r="I91" s="1547"/>
      <c r="J91" s="1547"/>
      <c r="K91" s="1546"/>
      <c r="L91" s="1546"/>
      <c r="M91" s="1546"/>
      <c r="N91" s="1546"/>
      <c r="O91" s="1546"/>
      <c r="P91" s="1546"/>
      <c r="Q91" s="1546"/>
      <c r="R91" s="1546"/>
      <c r="S91" s="1548">
        <f aca="true" t="shared" si="15" ref="S91:S93">SUM(G91:R91)</f>
        <v>3</v>
      </c>
      <c r="T91" s="1634">
        <f aca="true" t="shared" si="16" ref="T91:T93">E91*S91</f>
        <v>103.83</v>
      </c>
    </row>
    <row r="92" spans="1:20" s="503" customFormat="1" ht="28.5">
      <c r="A92" s="976"/>
      <c r="B92" s="1632" t="s">
        <v>212</v>
      </c>
      <c r="C92" s="1543" t="s">
        <v>1226</v>
      </c>
      <c r="D92" s="1550" t="s">
        <v>175</v>
      </c>
      <c r="E92" s="1633">
        <v>34.61</v>
      </c>
      <c r="F92" s="1544" t="s">
        <v>715</v>
      </c>
      <c r="G92" s="1546"/>
      <c r="H92" s="1546">
        <v>5</v>
      </c>
      <c r="I92" s="1547"/>
      <c r="J92" s="1547"/>
      <c r="K92" s="1546"/>
      <c r="L92" s="1546"/>
      <c r="M92" s="1546"/>
      <c r="N92" s="1546"/>
      <c r="O92" s="1546"/>
      <c r="P92" s="1546"/>
      <c r="Q92" s="1546"/>
      <c r="R92" s="1546"/>
      <c r="S92" s="1548">
        <f t="shared" si="15"/>
        <v>5</v>
      </c>
      <c r="T92" s="1634">
        <f t="shared" si="16"/>
        <v>173.05</v>
      </c>
    </row>
    <row r="93" spans="1:20" s="503" customFormat="1" ht="15">
      <c r="A93" s="1547"/>
      <c r="B93" s="1644" t="s">
        <v>1227</v>
      </c>
      <c r="C93" s="1543" t="s">
        <v>1228</v>
      </c>
      <c r="D93" s="1561" t="s">
        <v>1229</v>
      </c>
      <c r="E93" s="1645">
        <v>15</v>
      </c>
      <c r="F93" s="1544" t="s">
        <v>715</v>
      </c>
      <c r="G93" s="1546"/>
      <c r="H93" s="1546">
        <v>35</v>
      </c>
      <c r="I93" s="1547"/>
      <c r="J93" s="1547"/>
      <c r="K93" s="1546"/>
      <c r="L93" s="1546"/>
      <c r="M93" s="1546"/>
      <c r="N93" s="1546"/>
      <c r="O93" s="1546"/>
      <c r="P93" s="1546"/>
      <c r="Q93" s="1546"/>
      <c r="R93" s="1546"/>
      <c r="S93" s="1548">
        <f t="shared" si="15"/>
        <v>35</v>
      </c>
      <c r="T93" s="1634">
        <f t="shared" si="16"/>
        <v>525</v>
      </c>
    </row>
    <row r="94" spans="1:20" s="503" customFormat="1" ht="15">
      <c r="A94" s="1547"/>
      <c r="B94" s="1622" t="s">
        <v>1292</v>
      </c>
      <c r="C94" s="1553"/>
      <c r="D94" s="1565"/>
      <c r="E94" s="1646"/>
      <c r="F94" s="1554"/>
      <c r="G94" s="1556"/>
      <c r="H94" s="1556"/>
      <c r="I94" s="1557"/>
      <c r="J94" s="1557"/>
      <c r="K94" s="1556"/>
      <c r="L94" s="1556"/>
      <c r="M94" s="1556"/>
      <c r="N94" s="1556"/>
      <c r="O94" s="1556"/>
      <c r="P94" s="1556"/>
      <c r="Q94" s="1556"/>
      <c r="R94" s="1556"/>
      <c r="S94" s="1558"/>
      <c r="T94" s="1637"/>
    </row>
    <row r="95" spans="1:20" s="503" customFormat="1" ht="15">
      <c r="A95" s="1547"/>
      <c r="B95" s="1644" t="s">
        <v>1293</v>
      </c>
      <c r="C95" s="1543" t="s">
        <v>1294</v>
      </c>
      <c r="D95" s="1561" t="s">
        <v>1229</v>
      </c>
      <c r="E95" s="1645">
        <v>90</v>
      </c>
      <c r="F95" s="1544" t="s">
        <v>715</v>
      </c>
      <c r="G95" s="1546"/>
      <c r="H95" s="1546">
        <v>2</v>
      </c>
      <c r="I95" s="1547"/>
      <c r="J95" s="1547"/>
      <c r="K95" s="1546"/>
      <c r="L95" s="1546"/>
      <c r="M95" s="1546"/>
      <c r="N95" s="1546"/>
      <c r="O95" s="1546"/>
      <c r="P95" s="1546"/>
      <c r="Q95" s="1546"/>
      <c r="R95" s="1546"/>
      <c r="S95" s="1548">
        <f aca="true" t="shared" si="17" ref="S95:S97">SUM(G95:R95)</f>
        <v>2</v>
      </c>
      <c r="T95" s="1634">
        <f aca="true" t="shared" si="18" ref="T95:T97">E95*S95</f>
        <v>180</v>
      </c>
    </row>
    <row r="96" spans="1:20" s="503" customFormat="1" ht="15">
      <c r="A96" s="1547"/>
      <c r="B96" s="1644" t="s">
        <v>1295</v>
      </c>
      <c r="C96" s="1543"/>
      <c r="D96" s="1561" t="s">
        <v>1229</v>
      </c>
      <c r="E96" s="1645">
        <v>100</v>
      </c>
      <c r="F96" s="1544" t="s">
        <v>715</v>
      </c>
      <c r="G96" s="1546"/>
      <c r="H96" s="1546">
        <v>5</v>
      </c>
      <c r="I96" s="1547"/>
      <c r="J96" s="1547"/>
      <c r="K96" s="1546"/>
      <c r="L96" s="1546"/>
      <c r="M96" s="1546"/>
      <c r="N96" s="1546"/>
      <c r="O96" s="1546"/>
      <c r="P96" s="1546"/>
      <c r="Q96" s="1546"/>
      <c r="R96" s="1546"/>
      <c r="S96" s="1548">
        <f t="shared" si="17"/>
        <v>5</v>
      </c>
      <c r="T96" s="1634">
        <f t="shared" si="18"/>
        <v>500</v>
      </c>
    </row>
    <row r="97" spans="1:20" s="503" customFormat="1" ht="15">
      <c r="A97" s="1547"/>
      <c r="B97" s="1644" t="s">
        <v>1324</v>
      </c>
      <c r="C97" s="1543" t="s">
        <v>1228</v>
      </c>
      <c r="D97" s="1561" t="s">
        <v>1229</v>
      </c>
      <c r="E97" s="1645">
        <v>9</v>
      </c>
      <c r="F97" s="1544" t="s">
        <v>715</v>
      </c>
      <c r="G97" s="1546"/>
      <c r="H97" s="1546">
        <v>35</v>
      </c>
      <c r="I97" s="1547"/>
      <c r="J97" s="1547"/>
      <c r="K97" s="1546"/>
      <c r="L97" s="1546"/>
      <c r="M97" s="1546"/>
      <c r="N97" s="1546"/>
      <c r="O97" s="1546"/>
      <c r="P97" s="1546"/>
      <c r="Q97" s="1546"/>
      <c r="R97" s="1546"/>
      <c r="S97" s="1548">
        <f t="shared" si="17"/>
        <v>35</v>
      </c>
      <c r="T97" s="1634">
        <f t="shared" si="18"/>
        <v>315</v>
      </c>
    </row>
    <row r="98" spans="1:20" s="1652" customFormat="1" ht="22.15" customHeight="1">
      <c r="A98" s="1647" t="s">
        <v>1325</v>
      </c>
      <c r="B98" s="1648"/>
      <c r="C98" s="1648"/>
      <c r="D98" s="1648"/>
      <c r="E98" s="1648"/>
      <c r="F98" s="1648"/>
      <c r="G98" s="1648"/>
      <c r="H98" s="1648"/>
      <c r="I98" s="1648"/>
      <c r="J98" s="1648"/>
      <c r="K98" s="1648"/>
      <c r="L98" s="1648"/>
      <c r="M98" s="1648"/>
      <c r="N98" s="1648"/>
      <c r="O98" s="1648"/>
      <c r="P98" s="1648"/>
      <c r="Q98" s="1648"/>
      <c r="R98" s="1649"/>
      <c r="S98" s="1650"/>
      <c r="T98" s="1651">
        <f>SUM(T67:T97)</f>
        <v>199959.99799999996</v>
      </c>
    </row>
    <row r="99" spans="1:20" ht="22.15" customHeight="1">
      <c r="A99" s="1618" t="s">
        <v>1326</v>
      </c>
      <c r="B99" s="1619"/>
      <c r="C99" s="1619"/>
      <c r="D99" s="1619"/>
      <c r="E99" s="1619"/>
      <c r="F99" s="1619"/>
      <c r="G99" s="1619"/>
      <c r="H99" s="1619"/>
      <c r="I99" s="1619"/>
      <c r="J99" s="1619"/>
      <c r="K99" s="1619"/>
      <c r="L99" s="1619"/>
      <c r="M99" s="1619"/>
      <c r="N99" s="1619"/>
      <c r="O99" s="1619"/>
      <c r="P99" s="1619"/>
      <c r="Q99" s="1619"/>
      <c r="R99" s="1619"/>
      <c r="S99" s="1619"/>
      <c r="T99" s="1653"/>
    </row>
    <row r="100" spans="1:20" s="503" customFormat="1" ht="15">
      <c r="A100" s="1547"/>
      <c r="B100" s="1622" t="s">
        <v>1277</v>
      </c>
      <c r="C100" s="1553"/>
      <c r="D100" s="1565"/>
      <c r="E100" s="1646"/>
      <c r="F100" s="1554"/>
      <c r="G100" s="1556"/>
      <c r="H100" s="1557"/>
      <c r="I100" s="1557"/>
      <c r="J100" s="1557"/>
      <c r="K100" s="1556"/>
      <c r="L100" s="1556"/>
      <c r="M100" s="1556"/>
      <c r="N100" s="1556"/>
      <c r="O100" s="1556"/>
      <c r="P100" s="1556"/>
      <c r="Q100" s="1556"/>
      <c r="R100" s="1556"/>
      <c r="S100" s="1558"/>
      <c r="T100" s="1637"/>
    </row>
    <row r="101" spans="1:20" s="503" customFormat="1" ht="87.75" customHeight="1">
      <c r="A101" s="1547"/>
      <c r="B101" s="1644" t="s">
        <v>1327</v>
      </c>
      <c r="C101" s="1543"/>
      <c r="D101" s="1561" t="s">
        <v>639</v>
      </c>
      <c r="E101" s="1645">
        <v>190000</v>
      </c>
      <c r="F101" s="1544" t="s">
        <v>715</v>
      </c>
      <c r="G101" s="1546">
        <v>1</v>
      </c>
      <c r="H101" s="1547"/>
      <c r="I101" s="1547"/>
      <c r="J101" s="1547"/>
      <c r="K101" s="1546"/>
      <c r="L101" s="1546"/>
      <c r="M101" s="1546"/>
      <c r="N101" s="1546"/>
      <c r="O101" s="1546"/>
      <c r="P101" s="1546"/>
      <c r="Q101" s="1546"/>
      <c r="R101" s="1546"/>
      <c r="S101" s="1548">
        <f aca="true" t="shared" si="19" ref="S101">SUM(G101:R101)</f>
        <v>1</v>
      </c>
      <c r="T101" s="1634">
        <f aca="true" t="shared" si="20" ref="T101">E101*S101</f>
        <v>190000</v>
      </c>
    </row>
    <row r="102" spans="1:20" s="195" customFormat="1" ht="17.25" customHeight="1">
      <c r="A102" s="1621"/>
      <c r="B102" s="1629" t="s">
        <v>1184</v>
      </c>
      <c r="C102" s="1630"/>
      <c r="D102" s="1630"/>
      <c r="E102" s="1631"/>
      <c r="F102" s="1538"/>
      <c r="G102" s="1539"/>
      <c r="H102" s="1534"/>
      <c r="I102" s="1534"/>
      <c r="J102" s="1534"/>
      <c r="K102" s="1539"/>
      <c r="L102" s="1539"/>
      <c r="M102" s="1539"/>
      <c r="N102" s="1539"/>
      <c r="O102" s="1539"/>
      <c r="P102" s="1539"/>
      <c r="Q102" s="1539"/>
      <c r="R102" s="1539"/>
      <c r="S102" s="1539"/>
      <c r="T102" s="1624"/>
    </row>
    <row r="103" spans="1:20" s="503" customFormat="1" ht="34.5" customHeight="1">
      <c r="A103" s="1541"/>
      <c r="B103" s="1632" t="s">
        <v>1300</v>
      </c>
      <c r="C103" s="1543" t="s">
        <v>1186</v>
      </c>
      <c r="D103" s="1544" t="s">
        <v>1187</v>
      </c>
      <c r="E103" s="1633">
        <v>130</v>
      </c>
      <c r="F103" s="1544" t="s">
        <v>715</v>
      </c>
      <c r="G103" s="1546"/>
      <c r="H103" s="1547"/>
      <c r="I103" s="1547"/>
      <c r="J103" s="1546">
        <v>5</v>
      </c>
      <c r="K103" s="1546"/>
      <c r="L103" s="1546"/>
      <c r="M103" s="1546"/>
      <c r="N103" s="1546"/>
      <c r="O103" s="1546"/>
      <c r="P103" s="1546"/>
      <c r="Q103" s="1546"/>
      <c r="R103" s="1546"/>
      <c r="S103" s="1548">
        <f>SUM(G103:R103)</f>
        <v>5</v>
      </c>
      <c r="T103" s="1634">
        <f>E103*S103</f>
        <v>650</v>
      </c>
    </row>
    <row r="104" spans="1:20" s="503" customFormat="1" ht="20.25" customHeight="1">
      <c r="A104" s="1547"/>
      <c r="B104" s="1632" t="s">
        <v>1191</v>
      </c>
      <c r="C104" s="1543" t="s">
        <v>1192</v>
      </c>
      <c r="D104" s="1551" t="s">
        <v>1187</v>
      </c>
      <c r="E104" s="1633">
        <v>285</v>
      </c>
      <c r="F104" s="1544" t="s">
        <v>715</v>
      </c>
      <c r="G104" s="1546"/>
      <c r="H104" s="1547"/>
      <c r="I104" s="1547"/>
      <c r="J104" s="1546">
        <v>1</v>
      </c>
      <c r="K104" s="1546"/>
      <c r="L104" s="1546"/>
      <c r="M104" s="1546"/>
      <c r="N104" s="1546"/>
      <c r="O104" s="1546"/>
      <c r="P104" s="1546"/>
      <c r="Q104" s="1546"/>
      <c r="R104" s="1546"/>
      <c r="S104" s="1548">
        <f aca="true" t="shared" si="21" ref="S104:S108">SUM(G104:R104)</f>
        <v>1</v>
      </c>
      <c r="T104" s="1634">
        <f aca="true" t="shared" si="22" ref="T104:T108">E104*S104</f>
        <v>285</v>
      </c>
    </row>
    <row r="105" spans="1:20" s="503" customFormat="1" ht="15">
      <c r="A105" s="1547"/>
      <c r="B105" s="1632" t="s">
        <v>1194</v>
      </c>
      <c r="C105" s="1543" t="s">
        <v>1195</v>
      </c>
      <c r="D105" s="1551" t="s">
        <v>1196</v>
      </c>
      <c r="E105" s="1633">
        <v>85</v>
      </c>
      <c r="F105" s="1544" t="s">
        <v>715</v>
      </c>
      <c r="G105" s="1546"/>
      <c r="H105" s="1547"/>
      <c r="I105" s="1547"/>
      <c r="J105" s="1546">
        <v>2</v>
      </c>
      <c r="K105" s="1546"/>
      <c r="L105" s="1546"/>
      <c r="M105" s="1546"/>
      <c r="N105" s="1546"/>
      <c r="O105" s="1546"/>
      <c r="P105" s="1546"/>
      <c r="Q105" s="1546"/>
      <c r="R105" s="1546"/>
      <c r="S105" s="1548">
        <f t="shared" si="21"/>
        <v>2</v>
      </c>
      <c r="T105" s="1634">
        <f t="shared" si="22"/>
        <v>170</v>
      </c>
    </row>
    <row r="106" spans="1:20" s="503" customFormat="1" ht="28.5">
      <c r="A106" s="1547"/>
      <c r="B106" s="1632" t="s">
        <v>1280</v>
      </c>
      <c r="C106" s="1658" t="s">
        <v>1281</v>
      </c>
      <c r="D106" s="1551" t="s">
        <v>1229</v>
      </c>
      <c r="E106" s="1636">
        <v>12.04</v>
      </c>
      <c r="F106" s="1544" t="s">
        <v>715</v>
      </c>
      <c r="G106" s="1546"/>
      <c r="H106" s="1547"/>
      <c r="I106" s="1547"/>
      <c r="J106" s="1546">
        <v>35</v>
      </c>
      <c r="K106" s="1546"/>
      <c r="L106" s="1546"/>
      <c r="M106" s="1546"/>
      <c r="N106" s="1546"/>
      <c r="O106" s="1546"/>
      <c r="P106" s="1546"/>
      <c r="Q106" s="1546"/>
      <c r="R106" s="1546"/>
      <c r="S106" s="1548">
        <f t="shared" si="21"/>
        <v>35</v>
      </c>
      <c r="T106" s="1634">
        <f t="shared" si="22"/>
        <v>421.4</v>
      </c>
    </row>
    <row r="107" spans="1:20" s="503" customFormat="1" ht="15">
      <c r="A107" s="1547"/>
      <c r="B107" s="1632" t="s">
        <v>1282</v>
      </c>
      <c r="C107" s="1550"/>
      <c r="D107" s="1551" t="s">
        <v>1229</v>
      </c>
      <c r="E107" s="1636">
        <v>7</v>
      </c>
      <c r="F107" s="1544" t="s">
        <v>715</v>
      </c>
      <c r="G107" s="1546"/>
      <c r="H107" s="1547"/>
      <c r="I107" s="1547"/>
      <c r="J107" s="1546">
        <v>3</v>
      </c>
      <c r="K107" s="1546"/>
      <c r="L107" s="1546"/>
      <c r="M107" s="1546"/>
      <c r="N107" s="1546"/>
      <c r="O107" s="1546"/>
      <c r="P107" s="1546"/>
      <c r="Q107" s="1546"/>
      <c r="R107" s="1546"/>
      <c r="S107" s="1548">
        <f t="shared" si="21"/>
        <v>3</v>
      </c>
      <c r="T107" s="1634">
        <f t="shared" si="22"/>
        <v>21</v>
      </c>
    </row>
    <row r="108" spans="1:20" s="503" customFormat="1" ht="15">
      <c r="A108" s="1547"/>
      <c r="B108" s="1632" t="s">
        <v>1318</v>
      </c>
      <c r="C108" s="1550"/>
      <c r="D108" s="1551" t="s">
        <v>1187</v>
      </c>
      <c r="E108" s="1636">
        <v>300</v>
      </c>
      <c r="F108" s="1544" t="s">
        <v>715</v>
      </c>
      <c r="G108" s="1546"/>
      <c r="H108" s="1547"/>
      <c r="I108" s="1547"/>
      <c r="J108" s="1546">
        <v>1</v>
      </c>
      <c r="K108" s="1546"/>
      <c r="L108" s="1546"/>
      <c r="M108" s="1546"/>
      <c r="N108" s="1546"/>
      <c r="O108" s="1546"/>
      <c r="P108" s="1546"/>
      <c r="Q108" s="1546"/>
      <c r="R108" s="1546"/>
      <c r="S108" s="1548">
        <f t="shared" si="21"/>
        <v>1</v>
      </c>
      <c r="T108" s="1634">
        <f t="shared" si="22"/>
        <v>300</v>
      </c>
    </row>
    <row r="109" spans="1:20" s="503" customFormat="1" ht="21" customHeight="1">
      <c r="A109" s="1621"/>
      <c r="B109" s="1629" t="s">
        <v>1200</v>
      </c>
      <c r="C109" s="1630"/>
      <c r="D109" s="1630"/>
      <c r="E109" s="1631"/>
      <c r="F109" s="1554"/>
      <c r="G109" s="1556"/>
      <c r="H109" s="1557"/>
      <c r="I109" s="1557"/>
      <c r="J109" s="1556"/>
      <c r="K109" s="1556"/>
      <c r="L109" s="1556"/>
      <c r="M109" s="1556"/>
      <c r="N109" s="1556"/>
      <c r="O109" s="1556"/>
      <c r="P109" s="1556"/>
      <c r="Q109" s="1556"/>
      <c r="R109" s="1556"/>
      <c r="S109" s="1558"/>
      <c r="T109" s="1637"/>
    </row>
    <row r="110" spans="1:20" s="503" customFormat="1" ht="35.25" customHeight="1">
      <c r="A110" s="976"/>
      <c r="B110" s="1632" t="s">
        <v>424</v>
      </c>
      <c r="C110" s="1543"/>
      <c r="D110" s="1550" t="s">
        <v>172</v>
      </c>
      <c r="E110" s="1636">
        <v>54.6</v>
      </c>
      <c r="F110" s="1544" t="s">
        <v>715</v>
      </c>
      <c r="G110" s="1546"/>
      <c r="H110" s="1547"/>
      <c r="I110" s="1547"/>
      <c r="J110" s="1546">
        <v>1</v>
      </c>
      <c r="K110" s="1546"/>
      <c r="L110" s="1546"/>
      <c r="M110" s="1546"/>
      <c r="N110" s="1546"/>
      <c r="O110" s="1546"/>
      <c r="P110" s="1546"/>
      <c r="Q110" s="1546"/>
      <c r="R110" s="1546"/>
      <c r="S110" s="1548">
        <f aca="true" t="shared" si="23" ref="S110:S112">SUM(G110:R110)</f>
        <v>1</v>
      </c>
      <c r="T110" s="1634">
        <f aca="true" t="shared" si="24" ref="T110:T112">E110*S110</f>
        <v>54.6</v>
      </c>
    </row>
    <row r="111" spans="1:20" s="503" customFormat="1" ht="24.75" customHeight="1">
      <c r="A111" s="976"/>
      <c r="B111" s="1632" t="s">
        <v>1328</v>
      </c>
      <c r="C111" s="1543"/>
      <c r="D111" s="1550" t="s">
        <v>1229</v>
      </c>
      <c r="E111" s="1636">
        <v>350</v>
      </c>
      <c r="F111" s="1544" t="s">
        <v>715</v>
      </c>
      <c r="G111" s="1546"/>
      <c r="H111" s="1547"/>
      <c r="I111" s="1547"/>
      <c r="J111" s="1546">
        <v>2</v>
      </c>
      <c r="K111" s="1546"/>
      <c r="L111" s="1546"/>
      <c r="M111" s="1546"/>
      <c r="N111" s="1546"/>
      <c r="O111" s="1546"/>
      <c r="P111" s="1546"/>
      <c r="Q111" s="1546"/>
      <c r="R111" s="1546"/>
      <c r="S111" s="1548">
        <f t="shared" si="23"/>
        <v>2</v>
      </c>
      <c r="T111" s="1634">
        <f t="shared" si="24"/>
        <v>700</v>
      </c>
    </row>
    <row r="112" spans="1:20" s="503" customFormat="1" ht="28.5" customHeight="1">
      <c r="A112" s="976"/>
      <c r="B112" s="1632" t="s">
        <v>1285</v>
      </c>
      <c r="C112" s="1543"/>
      <c r="D112" s="1550" t="s">
        <v>591</v>
      </c>
      <c r="E112" s="1636">
        <v>19.76</v>
      </c>
      <c r="F112" s="1544" t="s">
        <v>715</v>
      </c>
      <c r="G112" s="1546"/>
      <c r="H112" s="1547"/>
      <c r="I112" s="1547"/>
      <c r="J112" s="1546">
        <v>2</v>
      </c>
      <c r="K112" s="1546"/>
      <c r="L112" s="1546"/>
      <c r="M112" s="1546"/>
      <c r="N112" s="1546"/>
      <c r="O112" s="1546"/>
      <c r="P112" s="1546"/>
      <c r="Q112" s="1546"/>
      <c r="R112" s="1546"/>
      <c r="S112" s="1548">
        <f t="shared" si="23"/>
        <v>2</v>
      </c>
      <c r="T112" s="1634">
        <f t="shared" si="24"/>
        <v>39.52</v>
      </c>
    </row>
    <row r="113" spans="1:20" s="518" customFormat="1" ht="18" customHeight="1">
      <c r="A113" s="1621"/>
      <c r="B113" s="1629" t="s">
        <v>1206</v>
      </c>
      <c r="C113" s="1630"/>
      <c r="D113" s="1630"/>
      <c r="E113" s="1631"/>
      <c r="F113" s="1554"/>
      <c r="G113" s="1556"/>
      <c r="H113" s="1557"/>
      <c r="I113" s="1557"/>
      <c r="J113" s="1556"/>
      <c r="K113" s="1556"/>
      <c r="L113" s="1556"/>
      <c r="M113" s="1556"/>
      <c r="N113" s="1556"/>
      <c r="O113" s="1556"/>
      <c r="P113" s="1556"/>
      <c r="Q113" s="1556"/>
      <c r="R113" s="1556"/>
      <c r="S113" s="1558"/>
      <c r="T113" s="1637"/>
    </row>
    <row r="114" spans="1:20" s="503" customFormat="1" ht="34.5" customHeight="1">
      <c r="A114" s="976"/>
      <c r="B114" s="1632" t="s">
        <v>1213</v>
      </c>
      <c r="C114" s="1543"/>
      <c r="D114" s="1550" t="s">
        <v>175</v>
      </c>
      <c r="E114" s="1633">
        <v>13.38</v>
      </c>
      <c r="F114" s="1544" t="s">
        <v>715</v>
      </c>
      <c r="G114" s="1546"/>
      <c r="H114" s="1547"/>
      <c r="I114" s="1547"/>
      <c r="J114" s="1546">
        <v>1</v>
      </c>
      <c r="K114" s="1546"/>
      <c r="L114" s="1546"/>
      <c r="M114" s="1546"/>
      <c r="N114" s="1546"/>
      <c r="O114" s="1546"/>
      <c r="P114" s="1546"/>
      <c r="Q114" s="1546"/>
      <c r="R114" s="1546"/>
      <c r="S114" s="1548">
        <f aca="true" t="shared" si="25" ref="S114:S117">SUM(G114:R114)</f>
        <v>1</v>
      </c>
      <c r="T114" s="1634">
        <f aca="true" t="shared" si="26" ref="T114:T117">E114*S114</f>
        <v>13.38</v>
      </c>
    </row>
    <row r="115" spans="1:20" s="503" customFormat="1" ht="42.75">
      <c r="A115" s="976"/>
      <c r="B115" s="1632" t="s">
        <v>1286</v>
      </c>
      <c r="C115" s="1543"/>
      <c r="D115" s="1638" t="s">
        <v>175</v>
      </c>
      <c r="E115" s="1639">
        <v>30.492800000000003</v>
      </c>
      <c r="F115" s="1544" t="s">
        <v>715</v>
      </c>
      <c r="G115" s="1546"/>
      <c r="H115" s="1547"/>
      <c r="I115" s="1547"/>
      <c r="J115" s="1546">
        <v>35</v>
      </c>
      <c r="K115" s="1546"/>
      <c r="L115" s="1546"/>
      <c r="M115" s="1546"/>
      <c r="N115" s="1546"/>
      <c r="O115" s="1546"/>
      <c r="P115" s="1546"/>
      <c r="Q115" s="1546"/>
      <c r="R115" s="1546"/>
      <c r="S115" s="1548">
        <f t="shared" si="25"/>
        <v>35</v>
      </c>
      <c r="T115" s="1634">
        <f t="shared" si="26"/>
        <v>1067.248</v>
      </c>
    </row>
    <row r="116" spans="1:20" s="503" customFormat="1" ht="15">
      <c r="A116" s="976"/>
      <c r="B116" s="1632" t="s">
        <v>1287</v>
      </c>
      <c r="C116" s="1543" t="s">
        <v>1228</v>
      </c>
      <c r="D116" s="1638" t="s">
        <v>175</v>
      </c>
      <c r="E116" s="1639">
        <v>45</v>
      </c>
      <c r="F116" s="1544" t="s">
        <v>715</v>
      </c>
      <c r="G116" s="1546"/>
      <c r="H116" s="1547"/>
      <c r="I116" s="1547"/>
      <c r="J116" s="1546">
        <v>1</v>
      </c>
      <c r="K116" s="1546"/>
      <c r="L116" s="1546"/>
      <c r="M116" s="1546"/>
      <c r="N116" s="1546"/>
      <c r="O116" s="1546"/>
      <c r="P116" s="1546"/>
      <c r="Q116" s="1546"/>
      <c r="R116" s="1546"/>
      <c r="S116" s="1548">
        <f t="shared" si="25"/>
        <v>1</v>
      </c>
      <c r="T116" s="1634">
        <f t="shared" si="26"/>
        <v>45</v>
      </c>
    </row>
    <row r="117" spans="1:20" s="503" customFormat="1" ht="15">
      <c r="A117" s="976"/>
      <c r="B117" s="1632" t="s">
        <v>1319</v>
      </c>
      <c r="C117" s="1543" t="s">
        <v>1228</v>
      </c>
      <c r="D117" s="1638" t="s">
        <v>175</v>
      </c>
      <c r="E117" s="1639">
        <v>45</v>
      </c>
      <c r="F117" s="1544" t="s">
        <v>715</v>
      </c>
      <c r="G117" s="1546"/>
      <c r="H117" s="1547"/>
      <c r="I117" s="1547"/>
      <c r="J117" s="1546">
        <v>1</v>
      </c>
      <c r="K117" s="1546"/>
      <c r="L117" s="1546"/>
      <c r="M117" s="1546"/>
      <c r="N117" s="1546"/>
      <c r="O117" s="1546"/>
      <c r="P117" s="1546"/>
      <c r="Q117" s="1546"/>
      <c r="R117" s="1546"/>
      <c r="S117" s="1548">
        <f t="shared" si="25"/>
        <v>1</v>
      </c>
      <c r="T117" s="1634">
        <f t="shared" si="26"/>
        <v>45</v>
      </c>
    </row>
    <row r="118" spans="1:20" s="518" customFormat="1" ht="18" customHeight="1">
      <c r="A118" s="1621"/>
      <c r="B118" s="1640" t="s">
        <v>1214</v>
      </c>
      <c r="C118" s="1641"/>
      <c r="D118" s="1641"/>
      <c r="E118" s="1642"/>
      <c r="F118" s="1554"/>
      <c r="G118" s="1556"/>
      <c r="H118" s="1557"/>
      <c r="I118" s="1557"/>
      <c r="J118" s="1556"/>
      <c r="K118" s="1556"/>
      <c r="L118" s="1556"/>
      <c r="M118" s="1556"/>
      <c r="N118" s="1556"/>
      <c r="O118" s="1556"/>
      <c r="P118" s="1556"/>
      <c r="Q118" s="1556"/>
      <c r="R118" s="1556"/>
      <c r="S118" s="1558"/>
      <c r="T118" s="1637"/>
    </row>
    <row r="119" spans="1:20" s="503" customFormat="1" ht="28.5">
      <c r="A119" s="976"/>
      <c r="B119" s="1632" t="s">
        <v>1288</v>
      </c>
      <c r="C119" s="1543" t="s">
        <v>1216</v>
      </c>
      <c r="D119" s="1570" t="s">
        <v>1217</v>
      </c>
      <c r="E119" s="1633">
        <v>1000</v>
      </c>
      <c r="F119" s="1544" t="s">
        <v>715</v>
      </c>
      <c r="G119" s="1546"/>
      <c r="H119" s="1547"/>
      <c r="I119" s="1547"/>
      <c r="J119" s="1546">
        <v>2</v>
      </c>
      <c r="K119" s="1546"/>
      <c r="L119" s="1546"/>
      <c r="M119" s="1546"/>
      <c r="N119" s="1546"/>
      <c r="O119" s="1546"/>
      <c r="P119" s="1546"/>
      <c r="Q119" s="1546"/>
      <c r="R119" s="1546"/>
      <c r="S119" s="1548">
        <f aca="true" t="shared" si="27" ref="S119:S122">SUM(G119:R119)</f>
        <v>2</v>
      </c>
      <c r="T119" s="1634">
        <f aca="true" t="shared" si="28" ref="T119:T122">E119*S119</f>
        <v>2000</v>
      </c>
    </row>
    <row r="120" spans="1:20" s="503" customFormat="1" ht="28.5">
      <c r="A120" s="976"/>
      <c r="B120" s="1632" t="s">
        <v>1329</v>
      </c>
      <c r="C120" s="1543" t="s">
        <v>1216</v>
      </c>
      <c r="D120" s="1570" t="s">
        <v>1217</v>
      </c>
      <c r="E120" s="1633">
        <v>1050</v>
      </c>
      <c r="F120" s="1544" t="s">
        <v>715</v>
      </c>
      <c r="G120" s="1546"/>
      <c r="H120" s="1547"/>
      <c r="I120" s="1547"/>
      <c r="J120" s="1546">
        <v>1</v>
      </c>
      <c r="K120" s="1546"/>
      <c r="L120" s="1546"/>
      <c r="M120" s="1546"/>
      <c r="N120" s="1546"/>
      <c r="O120" s="1546"/>
      <c r="P120" s="1546"/>
      <c r="Q120" s="1546"/>
      <c r="R120" s="1546"/>
      <c r="S120" s="1548">
        <f t="shared" si="27"/>
        <v>1</v>
      </c>
      <c r="T120" s="1634">
        <f t="shared" si="28"/>
        <v>1050</v>
      </c>
    </row>
    <row r="121" spans="1:20" s="503" customFormat="1" ht="28.5">
      <c r="A121" s="1547"/>
      <c r="B121" s="1632" t="s">
        <v>1291</v>
      </c>
      <c r="C121" s="1543" t="s">
        <v>1216</v>
      </c>
      <c r="D121" s="1570" t="s">
        <v>1217</v>
      </c>
      <c r="E121" s="1633">
        <v>1050</v>
      </c>
      <c r="F121" s="1544" t="s">
        <v>715</v>
      </c>
      <c r="G121" s="1546"/>
      <c r="H121" s="1547"/>
      <c r="I121" s="1547"/>
      <c r="J121" s="1546">
        <v>1</v>
      </c>
      <c r="K121" s="1546"/>
      <c r="L121" s="1546"/>
      <c r="M121" s="1546"/>
      <c r="N121" s="1546"/>
      <c r="O121" s="1546"/>
      <c r="P121" s="1546"/>
      <c r="Q121" s="1546"/>
      <c r="R121" s="1546"/>
      <c r="S121" s="1548">
        <f t="shared" si="27"/>
        <v>1</v>
      </c>
      <c r="T121" s="1634">
        <f t="shared" si="28"/>
        <v>1050</v>
      </c>
    </row>
    <row r="122" spans="1:20" s="503" customFormat="1" ht="28.5">
      <c r="A122" s="976"/>
      <c r="B122" s="1632" t="s">
        <v>1290</v>
      </c>
      <c r="C122" s="1543" t="s">
        <v>1216</v>
      </c>
      <c r="D122" s="1570" t="s">
        <v>1217</v>
      </c>
      <c r="E122" s="1643">
        <v>1050</v>
      </c>
      <c r="F122" s="1544" t="s">
        <v>715</v>
      </c>
      <c r="G122" s="1546"/>
      <c r="H122" s="1547"/>
      <c r="I122" s="1547"/>
      <c r="J122" s="1546">
        <v>1</v>
      </c>
      <c r="K122" s="1546"/>
      <c r="L122" s="1546"/>
      <c r="M122" s="1546"/>
      <c r="N122" s="1546"/>
      <c r="O122" s="1546"/>
      <c r="P122" s="1546"/>
      <c r="Q122" s="1546"/>
      <c r="R122" s="1546"/>
      <c r="S122" s="1548">
        <f t="shared" si="27"/>
        <v>1</v>
      </c>
      <c r="T122" s="1634">
        <f t="shared" si="28"/>
        <v>1050</v>
      </c>
    </row>
    <row r="123" spans="1:20" s="503" customFormat="1" ht="18.75" customHeight="1">
      <c r="A123" s="1621"/>
      <c r="B123" s="1629" t="s">
        <v>1225</v>
      </c>
      <c r="C123" s="1630"/>
      <c r="D123" s="1630"/>
      <c r="E123" s="1631"/>
      <c r="F123" s="1554"/>
      <c r="G123" s="1556"/>
      <c r="H123" s="1557"/>
      <c r="I123" s="1557"/>
      <c r="J123" s="1556"/>
      <c r="K123" s="1556"/>
      <c r="L123" s="1556"/>
      <c r="M123" s="1556"/>
      <c r="N123" s="1556"/>
      <c r="O123" s="1556"/>
      <c r="P123" s="1556"/>
      <c r="Q123" s="1556"/>
      <c r="R123" s="1556"/>
      <c r="S123" s="1558"/>
      <c r="T123" s="1637"/>
    </row>
    <row r="124" spans="1:20" s="503" customFormat="1" ht="30" customHeight="1">
      <c r="A124" s="1547"/>
      <c r="B124" s="1632" t="s">
        <v>210</v>
      </c>
      <c r="C124" s="1543" t="s">
        <v>1226</v>
      </c>
      <c r="D124" s="1550" t="s">
        <v>175</v>
      </c>
      <c r="E124" s="1633">
        <v>34.61</v>
      </c>
      <c r="F124" s="1544" t="s">
        <v>715</v>
      </c>
      <c r="G124" s="1546"/>
      <c r="H124" s="1547"/>
      <c r="I124" s="1547"/>
      <c r="J124" s="1546">
        <v>2</v>
      </c>
      <c r="K124" s="1546"/>
      <c r="L124" s="1546"/>
      <c r="M124" s="1546"/>
      <c r="N124" s="1546"/>
      <c r="O124" s="1546"/>
      <c r="P124" s="1546"/>
      <c r="Q124" s="1546"/>
      <c r="R124" s="1546"/>
      <c r="S124" s="1548">
        <f aca="true" t="shared" si="29" ref="S124:S125">SUM(G124:R124)</f>
        <v>2</v>
      </c>
      <c r="T124" s="1634">
        <f aca="true" t="shared" si="30" ref="T124:T125">E124*S124</f>
        <v>69.22</v>
      </c>
    </row>
    <row r="125" spans="1:20" s="503" customFormat="1" ht="15">
      <c r="A125" s="1547"/>
      <c r="B125" s="1644" t="s">
        <v>1227</v>
      </c>
      <c r="C125" s="1543" t="s">
        <v>1228</v>
      </c>
      <c r="D125" s="1561" t="s">
        <v>1229</v>
      </c>
      <c r="E125" s="1645">
        <v>15</v>
      </c>
      <c r="F125" s="1544" t="s">
        <v>715</v>
      </c>
      <c r="G125" s="1546"/>
      <c r="H125" s="1547"/>
      <c r="I125" s="1547"/>
      <c r="J125" s="1546">
        <v>35</v>
      </c>
      <c r="K125" s="1546"/>
      <c r="L125" s="1546"/>
      <c r="M125" s="1546"/>
      <c r="N125" s="1546"/>
      <c r="O125" s="1546"/>
      <c r="P125" s="1546"/>
      <c r="Q125" s="1546"/>
      <c r="R125" s="1546"/>
      <c r="S125" s="1548">
        <f t="shared" si="29"/>
        <v>35</v>
      </c>
      <c r="T125" s="1634">
        <f t="shared" si="30"/>
        <v>525</v>
      </c>
    </row>
    <row r="126" spans="1:20" s="503" customFormat="1" ht="15">
      <c r="A126" s="1547"/>
      <c r="B126" s="1622" t="s">
        <v>1292</v>
      </c>
      <c r="C126" s="1553"/>
      <c r="D126" s="1565"/>
      <c r="E126" s="1646"/>
      <c r="F126" s="1554"/>
      <c r="G126" s="1556"/>
      <c r="H126" s="1557"/>
      <c r="I126" s="1557"/>
      <c r="J126" s="1556"/>
      <c r="K126" s="1556"/>
      <c r="L126" s="1556"/>
      <c r="M126" s="1556"/>
      <c r="N126" s="1556"/>
      <c r="O126" s="1556"/>
      <c r="P126" s="1556"/>
      <c r="Q126" s="1556"/>
      <c r="R126" s="1556"/>
      <c r="S126" s="1558"/>
      <c r="T126" s="1637"/>
    </row>
    <row r="127" spans="1:20" s="503" customFormat="1" ht="15">
      <c r="A127" s="1547"/>
      <c r="B127" s="1659" t="s">
        <v>1295</v>
      </c>
      <c r="C127" s="1543"/>
      <c r="D127" s="1561" t="s">
        <v>1229</v>
      </c>
      <c r="E127" s="1645">
        <v>100</v>
      </c>
      <c r="F127" s="1544" t="s">
        <v>715</v>
      </c>
      <c r="G127" s="1546"/>
      <c r="H127" s="1547"/>
      <c r="I127" s="1547"/>
      <c r="J127" s="1546">
        <v>4</v>
      </c>
      <c r="K127" s="1546"/>
      <c r="L127" s="1546"/>
      <c r="M127" s="1546"/>
      <c r="N127" s="1546"/>
      <c r="O127" s="1546"/>
      <c r="P127" s="1546"/>
      <c r="Q127" s="1546"/>
      <c r="R127" s="1546"/>
      <c r="S127" s="1548">
        <f aca="true" t="shared" si="31" ref="S127">SUM(G127:R127)</f>
        <v>4</v>
      </c>
      <c r="T127" s="1634">
        <f aca="true" t="shared" si="32" ref="T127">E127*S127</f>
        <v>400</v>
      </c>
    </row>
    <row r="128" spans="1:20" s="1652" customFormat="1" ht="22.15" customHeight="1">
      <c r="A128" s="1647" t="s">
        <v>1330</v>
      </c>
      <c r="B128" s="1648"/>
      <c r="C128" s="1648"/>
      <c r="D128" s="1648"/>
      <c r="E128" s="1648"/>
      <c r="F128" s="1648"/>
      <c r="G128" s="1648"/>
      <c r="H128" s="1648"/>
      <c r="I128" s="1648"/>
      <c r="J128" s="1648"/>
      <c r="K128" s="1648"/>
      <c r="L128" s="1648"/>
      <c r="M128" s="1648"/>
      <c r="N128" s="1648"/>
      <c r="O128" s="1648"/>
      <c r="P128" s="1648"/>
      <c r="Q128" s="1648"/>
      <c r="R128" s="1649"/>
      <c r="S128" s="1650"/>
      <c r="T128" s="1651">
        <f>SUM(T101:T127)</f>
        <v>199956.368</v>
      </c>
    </row>
    <row r="129" spans="1:20" s="576" customFormat="1" ht="22.15" customHeight="1">
      <c r="A129" s="1597" t="s">
        <v>1331</v>
      </c>
      <c r="B129" s="1597"/>
      <c r="C129" s="1597"/>
      <c r="D129" s="1597"/>
      <c r="E129" s="1597"/>
      <c r="F129" s="1597"/>
      <c r="G129" s="1597"/>
      <c r="H129" s="1597"/>
      <c r="I129" s="1597"/>
      <c r="J129" s="1597"/>
      <c r="K129" s="1597"/>
      <c r="L129" s="1597"/>
      <c r="M129" s="1597"/>
      <c r="N129" s="1597"/>
      <c r="O129" s="1597"/>
      <c r="P129" s="1597"/>
      <c r="Q129" s="1597"/>
      <c r="R129" s="1597"/>
      <c r="S129" s="1597"/>
      <c r="T129" s="1660">
        <f>T40+T61+T64+T98+T128</f>
        <v>897314.1128</v>
      </c>
    </row>
    <row r="130" spans="1:20" ht="15">
      <c r="A130" s="582" t="s">
        <v>481</v>
      </c>
      <c r="E130" s="583"/>
      <c r="N130" s="1585"/>
      <c r="O130" s="1586"/>
      <c r="T130" s="1587"/>
    </row>
    <row r="131" spans="5:20" ht="15">
      <c r="E131" s="583"/>
      <c r="T131" s="1587"/>
    </row>
    <row r="132" spans="1:20" ht="27.6" customHeight="1">
      <c r="A132" s="585" t="s">
        <v>245</v>
      </c>
      <c r="C132" s="586"/>
      <c r="D132" s="1114"/>
      <c r="E132" s="578"/>
      <c r="F132" s="490"/>
      <c r="G132" s="490" t="s">
        <v>1332</v>
      </c>
      <c r="H132" s="490"/>
      <c r="I132" s="490"/>
      <c r="J132" s="490"/>
      <c r="R132" s="581"/>
      <c r="S132" s="587"/>
      <c r="T132" s="1217"/>
    </row>
    <row r="133" spans="1:20" ht="18">
      <c r="A133" s="585"/>
      <c r="B133" s="1588" t="s">
        <v>1247</v>
      </c>
      <c r="C133" s="1588"/>
      <c r="D133" s="1114"/>
      <c r="E133" s="578"/>
      <c r="F133" s="490"/>
      <c r="H133" s="490"/>
      <c r="I133" s="1589" t="s">
        <v>1248</v>
      </c>
      <c r="J133" s="1589"/>
      <c r="K133" s="1589"/>
      <c r="L133" s="1589"/>
      <c r="M133" s="1589"/>
      <c r="N133" s="1589"/>
      <c r="O133" s="1589"/>
      <c r="P133" s="1589"/>
      <c r="Q133" s="1589"/>
      <c r="R133" s="1589"/>
      <c r="S133" s="1589"/>
      <c r="T133" s="1589"/>
    </row>
    <row r="134" spans="2:20" ht="13.9" customHeight="1">
      <c r="B134" s="1590" t="s">
        <v>1249</v>
      </c>
      <c r="C134" s="1590"/>
      <c r="E134" s="583"/>
      <c r="I134" s="1225" t="s">
        <v>1250</v>
      </c>
      <c r="J134" s="1225"/>
      <c r="K134" s="1225"/>
      <c r="L134" s="1225"/>
      <c r="M134" s="1225"/>
      <c r="N134" s="1225"/>
      <c r="O134" s="1225"/>
      <c r="P134" s="1225"/>
      <c r="Q134" s="1225"/>
      <c r="R134" s="1225"/>
      <c r="S134" s="1225"/>
      <c r="T134" s="1225"/>
    </row>
    <row r="135" spans="5:20" ht="15">
      <c r="E135" s="583"/>
      <c r="T135" s="1587"/>
    </row>
    <row r="136" ht="15">
      <c r="T136" s="1587"/>
    </row>
    <row r="137" ht="15">
      <c r="T137" s="1587"/>
    </row>
    <row r="138" ht="15">
      <c r="T138" s="1587"/>
    </row>
    <row r="139" ht="15">
      <c r="T139" s="1587"/>
    </row>
  </sheetData>
  <mergeCells count="41">
    <mergeCell ref="B123:E123"/>
    <mergeCell ref="A128:R128"/>
    <mergeCell ref="A129:S129"/>
    <mergeCell ref="B133:C133"/>
    <mergeCell ref="I133:T133"/>
    <mergeCell ref="B134:C134"/>
    <mergeCell ref="I134:T134"/>
    <mergeCell ref="A98:R98"/>
    <mergeCell ref="A99:T99"/>
    <mergeCell ref="B102:E102"/>
    <mergeCell ref="B109:E109"/>
    <mergeCell ref="B113:E113"/>
    <mergeCell ref="B118:E118"/>
    <mergeCell ref="A65:T65"/>
    <mergeCell ref="B68:E68"/>
    <mergeCell ref="B75:F75"/>
    <mergeCell ref="B80:E80"/>
    <mergeCell ref="B85:E85"/>
    <mergeCell ref="B90:E90"/>
    <mergeCell ref="B34:E34"/>
    <mergeCell ref="A40:R40"/>
    <mergeCell ref="A41:T41"/>
    <mergeCell ref="A61:R61"/>
    <mergeCell ref="A62:T62"/>
    <mergeCell ref="A64:R64"/>
    <mergeCell ref="T6:T7"/>
    <mergeCell ref="A8:T8"/>
    <mergeCell ref="B11:E11"/>
    <mergeCell ref="B18:E18"/>
    <mergeCell ref="B25:E25"/>
    <mergeCell ref="B29:E29"/>
    <mergeCell ref="A1:T1"/>
    <mergeCell ref="B4:E4"/>
    <mergeCell ref="F4:H4"/>
    <mergeCell ref="A6:A7"/>
    <mergeCell ref="B6:B7"/>
    <mergeCell ref="C6:C7"/>
    <mergeCell ref="D6:D7"/>
    <mergeCell ref="E6:E7"/>
    <mergeCell ref="F6:F7"/>
    <mergeCell ref="G6:S6"/>
  </mergeCells>
  <printOptions/>
  <pageMargins left="0.5" right="1" top="0.5" bottom="0.25" header="0.3" footer="0.3"/>
  <pageSetup horizontalDpi="600" verticalDpi="600" orientation="landscape" paperSize="5" scale="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57"/>
  <sheetViews>
    <sheetView zoomScale="70" zoomScaleNormal="70" workbookViewId="0" topLeftCell="A1">
      <selection activeCell="G5" sqref="G5:S5"/>
    </sheetView>
  </sheetViews>
  <sheetFormatPr defaultColWidth="8.28125" defaultRowHeight="15"/>
  <cols>
    <col min="1" max="1" width="10.00390625" style="447" customWidth="1"/>
    <col min="2" max="2" width="31.140625" style="798" customWidth="1"/>
    <col min="3" max="3" width="8.140625" style="458" customWidth="1"/>
    <col min="4" max="4" width="6.7109375" style="490" customWidth="1"/>
    <col min="5" max="5" width="14.28125" style="1661" customWidth="1"/>
    <col min="6" max="6" width="6.140625" style="578" customWidth="1"/>
    <col min="7" max="7" width="5.7109375" style="490" customWidth="1"/>
    <col min="8" max="10" width="5.00390625" style="447" customWidth="1"/>
    <col min="11" max="18" width="5.00390625" style="490" customWidth="1"/>
    <col min="19" max="19" width="5.7109375" style="581" customWidth="1"/>
    <col min="20" max="20" width="19.00390625" style="1515" customWidth="1"/>
    <col min="21" max="16384" width="8.28125" style="447" customWidth="1"/>
  </cols>
  <sheetData>
    <row r="1" spans="1:20" ht="22.9" customHeight="1">
      <c r="A1" s="1599" t="s">
        <v>130</v>
      </c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1"/>
    </row>
    <row r="2" spans="1:20" ht="15">
      <c r="A2" s="448"/>
      <c r="B2" s="802"/>
      <c r="C2" s="450"/>
      <c r="D2" s="451"/>
      <c r="F2" s="453"/>
      <c r="G2" s="451"/>
      <c r="H2" s="449"/>
      <c r="I2" s="449"/>
      <c r="J2" s="449"/>
      <c r="K2" s="451"/>
      <c r="L2" s="451"/>
      <c r="M2" s="451"/>
      <c r="N2" s="451"/>
      <c r="O2" s="451"/>
      <c r="P2" s="451"/>
      <c r="Q2" s="451"/>
      <c r="R2" s="451"/>
      <c r="S2" s="454"/>
      <c r="T2" s="1519"/>
    </row>
    <row r="3" spans="1:20" ht="35.25" customHeight="1">
      <c r="A3" s="1613" t="s">
        <v>409</v>
      </c>
      <c r="B3" s="1662" t="s">
        <v>1182</v>
      </c>
      <c r="D3" s="451"/>
      <c r="F3" s="453"/>
      <c r="G3" s="451"/>
      <c r="H3" s="449"/>
      <c r="I3" s="449"/>
      <c r="J3" s="449"/>
      <c r="K3" s="451"/>
      <c r="L3" s="451"/>
      <c r="M3" s="451"/>
      <c r="N3" s="451"/>
      <c r="O3" s="451"/>
      <c r="P3" s="451"/>
      <c r="Q3" s="451"/>
      <c r="R3" s="451"/>
      <c r="S3" s="454"/>
      <c r="T3" s="1519"/>
    </row>
    <row r="4" spans="1:20" ht="28.5" customHeight="1">
      <c r="A4" s="1525" t="s">
        <v>1183</v>
      </c>
      <c r="B4" s="1663" t="s">
        <v>1333</v>
      </c>
      <c r="D4" s="1664" t="s">
        <v>1334</v>
      </c>
      <c r="E4" s="1664"/>
      <c r="F4" s="1664"/>
      <c r="G4" s="451"/>
      <c r="H4" s="449"/>
      <c r="I4" s="449"/>
      <c r="J4" s="449"/>
      <c r="K4" s="451"/>
      <c r="L4" s="451"/>
      <c r="M4" s="451"/>
      <c r="N4" s="451"/>
      <c r="O4" s="451"/>
      <c r="P4" s="451"/>
      <c r="Q4" s="451"/>
      <c r="R4" s="451"/>
      <c r="S4" s="454"/>
      <c r="T4" s="1519"/>
    </row>
    <row r="5" spans="1:20" ht="21.6" customHeight="1">
      <c r="A5" s="448" t="s">
        <v>135</v>
      </c>
      <c r="B5" s="802"/>
      <c r="C5" s="450"/>
      <c r="D5" s="451"/>
      <c r="F5" s="453"/>
      <c r="G5" s="451"/>
      <c r="H5" s="449"/>
      <c r="I5" s="449"/>
      <c r="J5" s="449"/>
      <c r="K5" s="451"/>
      <c r="L5" s="451"/>
      <c r="M5" s="451"/>
      <c r="N5" s="451"/>
      <c r="O5" s="451"/>
      <c r="P5" s="451"/>
      <c r="Q5" s="451"/>
      <c r="R5" s="451"/>
      <c r="S5" s="454"/>
      <c r="T5" s="1519"/>
    </row>
    <row r="6" spans="1:20" ht="24.75" customHeight="1">
      <c r="A6" s="1527" t="s">
        <v>136</v>
      </c>
      <c r="B6" s="1665" t="s">
        <v>137</v>
      </c>
      <c r="C6" s="1592" t="s">
        <v>257</v>
      </c>
      <c r="D6" s="1527" t="s">
        <v>139</v>
      </c>
      <c r="E6" s="1666" t="s">
        <v>140</v>
      </c>
      <c r="F6" s="1527" t="s">
        <v>141</v>
      </c>
      <c r="G6" s="1527" t="s">
        <v>142</v>
      </c>
      <c r="H6" s="1527"/>
      <c r="I6" s="1527"/>
      <c r="J6" s="1527"/>
      <c r="K6" s="1527"/>
      <c r="L6" s="1527"/>
      <c r="M6" s="1527"/>
      <c r="N6" s="1527"/>
      <c r="O6" s="1527"/>
      <c r="P6" s="1527"/>
      <c r="Q6" s="1527"/>
      <c r="R6" s="1527"/>
      <c r="S6" s="1527"/>
      <c r="T6" s="1617" t="s">
        <v>143</v>
      </c>
    </row>
    <row r="7" spans="1:20" s="490" customFormat="1" ht="53.25" customHeight="1">
      <c r="A7" s="1527"/>
      <c r="B7" s="1665"/>
      <c r="C7" s="1592"/>
      <c r="D7" s="1527"/>
      <c r="E7" s="1666"/>
      <c r="F7" s="1527"/>
      <c r="G7" s="1531" t="s">
        <v>144</v>
      </c>
      <c r="H7" s="1531" t="s">
        <v>145</v>
      </c>
      <c r="I7" s="1531" t="s">
        <v>146</v>
      </c>
      <c r="J7" s="1531" t="s">
        <v>147</v>
      </c>
      <c r="K7" s="1531" t="s">
        <v>148</v>
      </c>
      <c r="L7" s="1531" t="s">
        <v>149</v>
      </c>
      <c r="M7" s="1531" t="s">
        <v>150</v>
      </c>
      <c r="N7" s="1531" t="s">
        <v>151</v>
      </c>
      <c r="O7" s="1531" t="s">
        <v>152</v>
      </c>
      <c r="P7" s="1532" t="s">
        <v>153</v>
      </c>
      <c r="Q7" s="1532" t="s">
        <v>154</v>
      </c>
      <c r="R7" s="1532" t="s">
        <v>155</v>
      </c>
      <c r="S7" s="1532" t="s">
        <v>156</v>
      </c>
      <c r="T7" s="1617"/>
    </row>
    <row r="8" spans="1:20" ht="22.15" customHeight="1">
      <c r="A8" s="1667" t="s">
        <v>1335</v>
      </c>
      <c r="B8" s="1668"/>
      <c r="C8" s="1669"/>
      <c r="D8" s="1670"/>
      <c r="E8" s="1671"/>
      <c r="F8" s="1672"/>
      <c r="G8" s="1670"/>
      <c r="H8" s="1673"/>
      <c r="I8" s="1673"/>
      <c r="J8" s="1673"/>
      <c r="K8" s="1670"/>
      <c r="L8" s="1670"/>
      <c r="M8" s="1670"/>
      <c r="N8" s="1670"/>
      <c r="O8" s="1670"/>
      <c r="P8" s="1670"/>
      <c r="Q8" s="1670"/>
      <c r="R8" s="1670"/>
      <c r="S8" s="1674"/>
      <c r="T8" s="1675"/>
    </row>
    <row r="9" spans="1:20" s="195" customFormat="1" ht="23.45" customHeight="1">
      <c r="A9" s="1676"/>
      <c r="B9" s="1533" t="s">
        <v>1277</v>
      </c>
      <c r="C9" s="1535"/>
      <c r="D9" s="1536"/>
      <c r="E9" s="1677"/>
      <c r="F9" s="1538"/>
      <c r="G9" s="1539"/>
      <c r="H9" s="1534"/>
      <c r="I9" s="1534"/>
      <c r="J9" s="1534"/>
      <c r="K9" s="1539"/>
      <c r="L9" s="1539"/>
      <c r="M9" s="1539"/>
      <c r="N9" s="1539"/>
      <c r="O9" s="1539"/>
      <c r="P9" s="1539"/>
      <c r="Q9" s="1539"/>
      <c r="R9" s="1539"/>
      <c r="S9" s="1539"/>
      <c r="T9" s="1624"/>
    </row>
    <row r="10" spans="1:20" s="490" customFormat="1" ht="66" customHeight="1">
      <c r="A10" s="1531"/>
      <c r="B10" s="1678" t="s">
        <v>1336</v>
      </c>
      <c r="C10" s="1626"/>
      <c r="D10" s="1531" t="s">
        <v>1279</v>
      </c>
      <c r="E10" s="1627">
        <v>40000</v>
      </c>
      <c r="F10" s="1531"/>
      <c r="G10" s="1531"/>
      <c r="H10" s="1531"/>
      <c r="I10" s="1531"/>
      <c r="J10" s="1531"/>
      <c r="K10" s="1531"/>
      <c r="L10" s="1531">
        <v>1</v>
      </c>
      <c r="M10" s="1531"/>
      <c r="N10" s="1531"/>
      <c r="O10" s="1531"/>
      <c r="P10" s="1532"/>
      <c r="Q10" s="1532"/>
      <c r="R10" s="1532"/>
      <c r="S10" s="1532"/>
      <c r="T10" s="1628">
        <v>40000</v>
      </c>
    </row>
    <row r="11" spans="1:20" s="195" customFormat="1" ht="15">
      <c r="A11" s="1676"/>
      <c r="B11" s="1533" t="s">
        <v>1184</v>
      </c>
      <c r="C11" s="1535"/>
      <c r="D11" s="1536"/>
      <c r="E11" s="1677"/>
      <c r="F11" s="1538"/>
      <c r="G11" s="1539"/>
      <c r="H11" s="1539"/>
      <c r="I11" s="1534"/>
      <c r="J11" s="1534"/>
      <c r="K11" s="1539"/>
      <c r="L11" s="1539"/>
      <c r="M11" s="1539"/>
      <c r="N11" s="1539"/>
      <c r="O11" s="1539"/>
      <c r="P11" s="1539"/>
      <c r="Q11" s="1539"/>
      <c r="R11" s="1539"/>
      <c r="S11" s="1539"/>
      <c r="T11" s="1624"/>
    </row>
    <row r="12" spans="1:20" s="503" customFormat="1" ht="24.75" customHeight="1">
      <c r="A12" s="1541"/>
      <c r="B12" s="1632" t="s">
        <v>1337</v>
      </c>
      <c r="C12" s="1679" t="s">
        <v>1186</v>
      </c>
      <c r="D12" s="1544" t="s">
        <v>1187</v>
      </c>
      <c r="E12" s="1680">
        <v>130</v>
      </c>
      <c r="F12" s="1544" t="s">
        <v>715</v>
      </c>
      <c r="G12" s="1546"/>
      <c r="H12" s="1546"/>
      <c r="I12" s="1547"/>
      <c r="J12" s="1547"/>
      <c r="K12" s="1546">
        <v>3</v>
      </c>
      <c r="L12" s="1546"/>
      <c r="M12" s="1546"/>
      <c r="N12" s="1546"/>
      <c r="O12" s="1546"/>
      <c r="P12" s="1546"/>
      <c r="Q12" s="1546"/>
      <c r="R12" s="1546"/>
      <c r="S12" s="1548">
        <f>SUM(G12:R12)</f>
        <v>3</v>
      </c>
      <c r="T12" s="1634">
        <f aca="true" t="shared" si="0" ref="T12:T18">E12*S12</f>
        <v>390</v>
      </c>
    </row>
    <row r="13" spans="1:20" s="503" customFormat="1" ht="18" customHeight="1">
      <c r="A13" s="1547"/>
      <c r="B13" s="1632" t="s">
        <v>1191</v>
      </c>
      <c r="C13" s="1679" t="s">
        <v>1192</v>
      </c>
      <c r="D13" s="1551" t="s">
        <v>1187</v>
      </c>
      <c r="E13" s="1680">
        <v>285</v>
      </c>
      <c r="F13" s="1544" t="s">
        <v>715</v>
      </c>
      <c r="G13" s="1546"/>
      <c r="H13" s="1546"/>
      <c r="I13" s="1547"/>
      <c r="J13" s="1547"/>
      <c r="K13" s="1546">
        <v>2</v>
      </c>
      <c r="L13" s="1546"/>
      <c r="M13" s="1546"/>
      <c r="N13" s="1546"/>
      <c r="O13" s="1546"/>
      <c r="P13" s="1546"/>
      <c r="Q13" s="1546"/>
      <c r="R13" s="1546"/>
      <c r="S13" s="1548">
        <f aca="true" t="shared" si="1" ref="S13:S25">SUM(G13:R13)</f>
        <v>2</v>
      </c>
      <c r="T13" s="1634">
        <f t="shared" si="0"/>
        <v>570</v>
      </c>
    </row>
    <row r="14" spans="1:20" s="503" customFormat="1" ht="18" customHeight="1">
      <c r="A14" s="1547"/>
      <c r="B14" s="1632" t="s">
        <v>1194</v>
      </c>
      <c r="C14" s="1679" t="s">
        <v>1195</v>
      </c>
      <c r="D14" s="1551" t="s">
        <v>1196</v>
      </c>
      <c r="E14" s="1680">
        <v>85</v>
      </c>
      <c r="F14" s="1544" t="s">
        <v>715</v>
      </c>
      <c r="G14" s="1546"/>
      <c r="H14" s="1546"/>
      <c r="I14" s="1547"/>
      <c r="J14" s="1547"/>
      <c r="K14" s="1546">
        <v>3</v>
      </c>
      <c r="L14" s="1546"/>
      <c r="M14" s="1546"/>
      <c r="N14" s="1546"/>
      <c r="O14" s="1546"/>
      <c r="P14" s="1546"/>
      <c r="Q14" s="1546"/>
      <c r="R14" s="1546"/>
      <c r="S14" s="1548">
        <f t="shared" si="1"/>
        <v>3</v>
      </c>
      <c r="T14" s="1634">
        <f t="shared" si="0"/>
        <v>255</v>
      </c>
    </row>
    <row r="15" spans="1:20" s="503" customFormat="1" ht="18" customHeight="1">
      <c r="A15" s="1547"/>
      <c r="B15" s="1632" t="s">
        <v>1338</v>
      </c>
      <c r="C15" s="1679"/>
      <c r="D15" s="1551" t="s">
        <v>1196</v>
      </c>
      <c r="E15" s="1680">
        <v>45</v>
      </c>
      <c r="F15" s="1544" t="s">
        <v>715</v>
      </c>
      <c r="G15" s="1546"/>
      <c r="H15" s="1546"/>
      <c r="I15" s="1547"/>
      <c r="J15" s="1547"/>
      <c r="K15" s="1546">
        <v>5</v>
      </c>
      <c r="L15" s="1546"/>
      <c r="M15" s="1546"/>
      <c r="N15" s="1546"/>
      <c r="O15" s="1546"/>
      <c r="P15" s="1546"/>
      <c r="Q15" s="1546"/>
      <c r="R15" s="1546"/>
      <c r="S15" s="1548">
        <f t="shared" si="1"/>
        <v>5</v>
      </c>
      <c r="T15" s="1634">
        <f t="shared" si="0"/>
        <v>225</v>
      </c>
    </row>
    <row r="16" spans="1:20" s="503" customFormat="1" ht="29.25" customHeight="1">
      <c r="A16" s="1547"/>
      <c r="B16" s="1632" t="s">
        <v>1280</v>
      </c>
      <c r="C16" s="1658" t="s">
        <v>1281</v>
      </c>
      <c r="D16" s="1551" t="s">
        <v>1229</v>
      </c>
      <c r="E16" s="1681">
        <v>15</v>
      </c>
      <c r="F16" s="1544" t="s">
        <v>715</v>
      </c>
      <c r="G16" s="1546"/>
      <c r="H16" s="1546"/>
      <c r="I16" s="1547"/>
      <c r="J16" s="1547"/>
      <c r="K16" s="1546">
        <v>40</v>
      </c>
      <c r="L16" s="1546"/>
      <c r="M16" s="1546"/>
      <c r="N16" s="1546"/>
      <c r="O16" s="1546"/>
      <c r="P16" s="1546"/>
      <c r="Q16" s="1546"/>
      <c r="R16" s="1546"/>
      <c r="S16" s="1548">
        <f t="shared" si="1"/>
        <v>40</v>
      </c>
      <c r="T16" s="1634">
        <f t="shared" si="0"/>
        <v>600</v>
      </c>
    </row>
    <row r="17" spans="1:20" s="503" customFormat="1" ht="18" customHeight="1">
      <c r="A17" s="1547"/>
      <c r="B17" s="1632" t="s">
        <v>1282</v>
      </c>
      <c r="C17" s="1682"/>
      <c r="D17" s="1551" t="s">
        <v>1229</v>
      </c>
      <c r="E17" s="1681">
        <v>7</v>
      </c>
      <c r="F17" s="1544" t="s">
        <v>715</v>
      </c>
      <c r="G17" s="1546"/>
      <c r="H17" s="1546"/>
      <c r="I17" s="1547"/>
      <c r="J17" s="1547"/>
      <c r="K17" s="1546">
        <v>5</v>
      </c>
      <c r="L17" s="1546"/>
      <c r="M17" s="1546"/>
      <c r="N17" s="1546"/>
      <c r="O17" s="1546"/>
      <c r="P17" s="1546"/>
      <c r="Q17" s="1546"/>
      <c r="R17" s="1546"/>
      <c r="S17" s="1548">
        <f t="shared" si="1"/>
        <v>5</v>
      </c>
      <c r="T17" s="1634">
        <f t="shared" si="0"/>
        <v>35</v>
      </c>
    </row>
    <row r="18" spans="1:20" s="503" customFormat="1" ht="18" customHeight="1">
      <c r="A18" s="1547"/>
      <c r="B18" s="1632" t="s">
        <v>1283</v>
      </c>
      <c r="C18" s="1550"/>
      <c r="D18" s="1551" t="s">
        <v>1187</v>
      </c>
      <c r="E18" s="1681">
        <v>300</v>
      </c>
      <c r="F18" s="1544" t="s">
        <v>715</v>
      </c>
      <c r="G18" s="1546"/>
      <c r="H18" s="1546"/>
      <c r="I18" s="1547"/>
      <c r="J18" s="1547"/>
      <c r="K18" s="1546">
        <v>2</v>
      </c>
      <c r="L18" s="1546"/>
      <c r="M18" s="1546"/>
      <c r="N18" s="1546"/>
      <c r="O18" s="1546"/>
      <c r="P18" s="1546"/>
      <c r="Q18" s="1546"/>
      <c r="R18" s="1546"/>
      <c r="S18" s="1548">
        <f t="shared" si="1"/>
        <v>2</v>
      </c>
      <c r="T18" s="1634">
        <f t="shared" si="0"/>
        <v>600</v>
      </c>
    </row>
    <row r="19" spans="1:20" s="518" customFormat="1" ht="15">
      <c r="A19" s="1676"/>
      <c r="B19" s="1533" t="s">
        <v>1206</v>
      </c>
      <c r="C19" s="1553"/>
      <c r="D19" s="1565"/>
      <c r="E19" s="1683"/>
      <c r="F19" s="1554"/>
      <c r="G19" s="1556"/>
      <c r="H19" s="1557"/>
      <c r="I19" s="1557"/>
      <c r="J19" s="1557"/>
      <c r="K19" s="1556"/>
      <c r="L19" s="1556"/>
      <c r="M19" s="1556"/>
      <c r="N19" s="1556"/>
      <c r="O19" s="1556"/>
      <c r="P19" s="1556"/>
      <c r="Q19" s="1556"/>
      <c r="R19" s="1556"/>
      <c r="S19" s="1558"/>
      <c r="T19" s="1637"/>
    </row>
    <row r="20" spans="1:20" s="503" customFormat="1" ht="15">
      <c r="A20" s="976"/>
      <c r="B20" s="1632" t="s">
        <v>1287</v>
      </c>
      <c r="C20" s="1543" t="s">
        <v>1228</v>
      </c>
      <c r="D20" s="1638" t="s">
        <v>175</v>
      </c>
      <c r="E20" s="1684">
        <v>45</v>
      </c>
      <c r="F20" s="1544" t="s">
        <v>715</v>
      </c>
      <c r="G20" s="1546"/>
      <c r="H20" s="1547"/>
      <c r="I20" s="1547"/>
      <c r="J20" s="1547"/>
      <c r="K20" s="1546">
        <v>5</v>
      </c>
      <c r="L20" s="1546"/>
      <c r="M20" s="1546"/>
      <c r="N20" s="1546"/>
      <c r="O20" s="1546"/>
      <c r="P20" s="1546"/>
      <c r="Q20" s="1546"/>
      <c r="R20" s="1546"/>
      <c r="S20" s="1548">
        <f t="shared" si="1"/>
        <v>5</v>
      </c>
      <c r="T20" s="1634">
        <f>E20*S20</f>
        <v>225</v>
      </c>
    </row>
    <row r="21" spans="1:20" s="503" customFormat="1" ht="15">
      <c r="A21" s="1676"/>
      <c r="B21" s="1533" t="s">
        <v>1225</v>
      </c>
      <c r="C21" s="1553"/>
      <c r="D21" s="1554"/>
      <c r="E21" s="1683"/>
      <c r="F21" s="1554"/>
      <c r="G21" s="1556"/>
      <c r="H21" s="1557"/>
      <c r="I21" s="1557"/>
      <c r="J21" s="1557"/>
      <c r="K21" s="1556"/>
      <c r="L21" s="1556"/>
      <c r="M21" s="1556"/>
      <c r="N21" s="1556"/>
      <c r="O21" s="1556"/>
      <c r="P21" s="1556"/>
      <c r="Q21" s="1556"/>
      <c r="R21" s="1556"/>
      <c r="S21" s="1558"/>
      <c r="T21" s="1637"/>
    </row>
    <row r="22" spans="1:20" s="503" customFormat="1" ht="15">
      <c r="A22" s="1547"/>
      <c r="B22" s="1644" t="s">
        <v>1227</v>
      </c>
      <c r="C22" s="1543" t="s">
        <v>1228</v>
      </c>
      <c r="D22" s="1561" t="s">
        <v>1229</v>
      </c>
      <c r="E22" s="1685">
        <v>15</v>
      </c>
      <c r="F22" s="1544" t="s">
        <v>715</v>
      </c>
      <c r="G22" s="1546"/>
      <c r="H22" s="1547"/>
      <c r="I22" s="1547"/>
      <c r="J22" s="1547"/>
      <c r="K22" s="1546">
        <v>40</v>
      </c>
      <c r="L22" s="1546"/>
      <c r="M22" s="1546"/>
      <c r="N22" s="1546"/>
      <c r="O22" s="1546"/>
      <c r="P22" s="1546"/>
      <c r="Q22" s="1546"/>
      <c r="R22" s="1546"/>
      <c r="S22" s="1548">
        <f t="shared" si="1"/>
        <v>40</v>
      </c>
      <c r="T22" s="1634">
        <f>E22*S22</f>
        <v>600</v>
      </c>
    </row>
    <row r="23" spans="1:20" s="503" customFormat="1" ht="15">
      <c r="A23" s="1547"/>
      <c r="B23" s="1533" t="s">
        <v>1292</v>
      </c>
      <c r="C23" s="1553"/>
      <c r="D23" s="1565"/>
      <c r="E23" s="1683"/>
      <c r="F23" s="1554"/>
      <c r="G23" s="1556"/>
      <c r="H23" s="1557"/>
      <c r="I23" s="1557"/>
      <c r="J23" s="1557"/>
      <c r="K23" s="1556"/>
      <c r="L23" s="1556"/>
      <c r="M23" s="1556"/>
      <c r="N23" s="1556"/>
      <c r="O23" s="1556"/>
      <c r="P23" s="1556"/>
      <c r="Q23" s="1556"/>
      <c r="R23" s="1556"/>
      <c r="S23" s="1558"/>
      <c r="T23" s="1637"/>
    </row>
    <row r="24" spans="1:20" s="503" customFormat="1" ht="15">
      <c r="A24" s="1547"/>
      <c r="B24" s="1659" t="s">
        <v>1295</v>
      </c>
      <c r="C24" s="1543"/>
      <c r="D24" s="1561" t="s">
        <v>1229</v>
      </c>
      <c r="E24" s="1685">
        <v>100</v>
      </c>
      <c r="F24" s="1544" t="s">
        <v>715</v>
      </c>
      <c r="G24" s="1546"/>
      <c r="H24" s="1547"/>
      <c r="I24" s="1547"/>
      <c r="J24" s="1547"/>
      <c r="K24" s="1546">
        <v>8</v>
      </c>
      <c r="L24" s="1546"/>
      <c r="M24" s="1546"/>
      <c r="N24" s="1546"/>
      <c r="O24" s="1546"/>
      <c r="P24" s="1546"/>
      <c r="Q24" s="1546"/>
      <c r="R24" s="1546"/>
      <c r="S24" s="1548">
        <f t="shared" si="1"/>
        <v>8</v>
      </c>
      <c r="T24" s="1634">
        <f>E24*S24</f>
        <v>800</v>
      </c>
    </row>
    <row r="25" spans="1:20" s="503" customFormat="1" ht="15">
      <c r="A25" s="1547"/>
      <c r="B25" s="1659" t="s">
        <v>1339</v>
      </c>
      <c r="C25" s="1543"/>
      <c r="D25" s="1561" t="s">
        <v>1229</v>
      </c>
      <c r="E25" s="1685">
        <v>15</v>
      </c>
      <c r="F25" s="1544" t="s">
        <v>715</v>
      </c>
      <c r="G25" s="1546"/>
      <c r="H25" s="1547"/>
      <c r="I25" s="1547"/>
      <c r="J25" s="1547"/>
      <c r="K25" s="1546">
        <v>40</v>
      </c>
      <c r="L25" s="1546"/>
      <c r="M25" s="1546"/>
      <c r="N25" s="1546"/>
      <c r="O25" s="1546"/>
      <c r="P25" s="1546"/>
      <c r="Q25" s="1546"/>
      <c r="R25" s="1546"/>
      <c r="S25" s="1548">
        <f t="shared" si="1"/>
        <v>40</v>
      </c>
      <c r="T25" s="1634">
        <f>E25*S25</f>
        <v>600</v>
      </c>
    </row>
    <row r="26" spans="1:20" s="1652" customFormat="1" ht="22.15" customHeight="1">
      <c r="A26" s="1647" t="s">
        <v>1340</v>
      </c>
      <c r="B26" s="1648"/>
      <c r="C26" s="1648"/>
      <c r="D26" s="1648"/>
      <c r="E26" s="1648"/>
      <c r="F26" s="1648"/>
      <c r="G26" s="1648"/>
      <c r="H26" s="1648"/>
      <c r="I26" s="1648"/>
      <c r="J26" s="1648"/>
      <c r="K26" s="1648"/>
      <c r="L26" s="1648"/>
      <c r="M26" s="1648"/>
      <c r="N26" s="1648"/>
      <c r="O26" s="1648"/>
      <c r="P26" s="1648"/>
      <c r="Q26" s="1648"/>
      <c r="R26" s="1649"/>
      <c r="S26" s="1650"/>
      <c r="T26" s="1651">
        <f>SUM(T10:T25)</f>
        <v>44900</v>
      </c>
    </row>
    <row r="27" spans="1:20" ht="22.15" customHeight="1">
      <c r="A27" s="1667" t="s">
        <v>1341</v>
      </c>
      <c r="B27" s="1668"/>
      <c r="C27" s="1669"/>
      <c r="D27" s="1670"/>
      <c r="E27" s="1671"/>
      <c r="F27" s="1672"/>
      <c r="G27" s="1670"/>
      <c r="H27" s="1673"/>
      <c r="I27" s="1673"/>
      <c r="J27" s="1673"/>
      <c r="K27" s="1670"/>
      <c r="L27" s="1670"/>
      <c r="M27" s="1670"/>
      <c r="N27" s="1670"/>
      <c r="O27" s="1670"/>
      <c r="P27" s="1670"/>
      <c r="Q27" s="1670"/>
      <c r="R27" s="1670"/>
      <c r="S27" s="1674"/>
      <c r="T27" s="1675"/>
    </row>
    <row r="28" spans="1:20" s="195" customFormat="1" ht="23.45" customHeight="1">
      <c r="A28" s="1676"/>
      <c r="B28" s="1533" t="s">
        <v>1277</v>
      </c>
      <c r="C28" s="1535"/>
      <c r="D28" s="1536"/>
      <c r="E28" s="1677"/>
      <c r="F28" s="1538"/>
      <c r="G28" s="1539"/>
      <c r="H28" s="1534"/>
      <c r="I28" s="1534"/>
      <c r="J28" s="1534"/>
      <c r="K28" s="1539"/>
      <c r="L28" s="1539"/>
      <c r="M28" s="1539"/>
      <c r="N28" s="1539"/>
      <c r="O28" s="1539"/>
      <c r="P28" s="1539"/>
      <c r="Q28" s="1539"/>
      <c r="R28" s="1539"/>
      <c r="S28" s="1539"/>
      <c r="T28" s="1624"/>
    </row>
    <row r="29" spans="1:20" s="490" customFormat="1" ht="76.5" customHeight="1">
      <c r="A29" s="1531"/>
      <c r="B29" s="1678" t="s">
        <v>1342</v>
      </c>
      <c r="C29" s="1626"/>
      <c r="D29" s="1531" t="s">
        <v>1279</v>
      </c>
      <c r="E29" s="1627">
        <v>40000</v>
      </c>
      <c r="F29" s="1531"/>
      <c r="G29" s="1531"/>
      <c r="H29" s="1531"/>
      <c r="I29" s="1531"/>
      <c r="J29" s="1531"/>
      <c r="K29" s="1531"/>
      <c r="L29" s="1531"/>
      <c r="M29" s="1531"/>
      <c r="N29" s="1531">
        <v>1</v>
      </c>
      <c r="O29" s="1531"/>
      <c r="P29" s="1532"/>
      <c r="Q29" s="1532"/>
      <c r="R29" s="1532"/>
      <c r="S29" s="1532"/>
      <c r="T29" s="1628">
        <v>40000</v>
      </c>
    </row>
    <row r="30" spans="1:20" s="195" customFormat="1" ht="15">
      <c r="A30" s="1676"/>
      <c r="B30" s="1533" t="s">
        <v>1184</v>
      </c>
      <c r="C30" s="1535"/>
      <c r="D30" s="1536"/>
      <c r="E30" s="1677"/>
      <c r="F30" s="1538"/>
      <c r="G30" s="1539"/>
      <c r="H30" s="1539"/>
      <c r="I30" s="1534"/>
      <c r="J30" s="1534"/>
      <c r="K30" s="1539"/>
      <c r="L30" s="1539"/>
      <c r="M30" s="1539"/>
      <c r="N30" s="1539"/>
      <c r="O30" s="1539"/>
      <c r="P30" s="1539"/>
      <c r="Q30" s="1539"/>
      <c r="R30" s="1539"/>
      <c r="S30" s="1539"/>
      <c r="T30" s="1624"/>
    </row>
    <row r="31" spans="1:20" s="503" customFormat="1" ht="27" customHeight="1">
      <c r="A31" s="1541"/>
      <c r="B31" s="1632" t="s">
        <v>1337</v>
      </c>
      <c r="C31" s="1679" t="s">
        <v>1186</v>
      </c>
      <c r="D31" s="1544" t="s">
        <v>1187</v>
      </c>
      <c r="E31" s="1680">
        <v>130</v>
      </c>
      <c r="F31" s="1544" t="s">
        <v>715</v>
      </c>
      <c r="G31" s="1546"/>
      <c r="H31" s="1546"/>
      <c r="I31" s="1547"/>
      <c r="J31" s="1547"/>
      <c r="K31" s="1546">
        <v>3</v>
      </c>
      <c r="L31" s="1546"/>
      <c r="M31" s="1546"/>
      <c r="N31" s="1546"/>
      <c r="O31" s="1546"/>
      <c r="P31" s="1546"/>
      <c r="Q31" s="1546"/>
      <c r="R31" s="1546"/>
      <c r="S31" s="1548">
        <f>SUM(G31:R31)</f>
        <v>3</v>
      </c>
      <c r="T31" s="1634">
        <f aca="true" t="shared" si="2" ref="T31:T37">E31*S31</f>
        <v>390</v>
      </c>
    </row>
    <row r="32" spans="1:20" s="503" customFormat="1" ht="18" customHeight="1">
      <c r="A32" s="1547"/>
      <c r="B32" s="1632" t="s">
        <v>1191</v>
      </c>
      <c r="C32" s="1679" t="s">
        <v>1192</v>
      </c>
      <c r="D32" s="1551" t="s">
        <v>1187</v>
      </c>
      <c r="E32" s="1680">
        <v>285</v>
      </c>
      <c r="F32" s="1544" t="s">
        <v>715</v>
      </c>
      <c r="G32" s="1546"/>
      <c r="H32" s="1546"/>
      <c r="I32" s="1547"/>
      <c r="J32" s="1547"/>
      <c r="K32" s="1546">
        <v>2</v>
      </c>
      <c r="L32" s="1546"/>
      <c r="M32" s="1546"/>
      <c r="N32" s="1546"/>
      <c r="O32" s="1546"/>
      <c r="P32" s="1546"/>
      <c r="Q32" s="1546"/>
      <c r="R32" s="1546"/>
      <c r="S32" s="1548">
        <f aca="true" t="shared" si="3" ref="S32:S37">SUM(G32:R32)</f>
        <v>2</v>
      </c>
      <c r="T32" s="1634">
        <f t="shared" si="2"/>
        <v>570</v>
      </c>
    </row>
    <row r="33" spans="1:20" s="503" customFormat="1" ht="18" customHeight="1">
      <c r="A33" s="1547"/>
      <c r="B33" s="1632" t="s">
        <v>1194</v>
      </c>
      <c r="C33" s="1679" t="s">
        <v>1195</v>
      </c>
      <c r="D33" s="1551" t="s">
        <v>1196</v>
      </c>
      <c r="E33" s="1680">
        <v>85</v>
      </c>
      <c r="F33" s="1544" t="s">
        <v>715</v>
      </c>
      <c r="G33" s="1546"/>
      <c r="H33" s="1546"/>
      <c r="I33" s="1547"/>
      <c r="J33" s="1547"/>
      <c r="K33" s="1546">
        <v>2</v>
      </c>
      <c r="L33" s="1546"/>
      <c r="M33" s="1546"/>
      <c r="N33" s="1546"/>
      <c r="O33" s="1546"/>
      <c r="P33" s="1546"/>
      <c r="Q33" s="1546"/>
      <c r="R33" s="1546"/>
      <c r="S33" s="1548">
        <f t="shared" si="3"/>
        <v>2</v>
      </c>
      <c r="T33" s="1634">
        <f t="shared" si="2"/>
        <v>170</v>
      </c>
    </row>
    <row r="34" spans="1:20" s="503" customFormat="1" ht="18" customHeight="1">
      <c r="A34" s="1547"/>
      <c r="B34" s="1632" t="s">
        <v>1338</v>
      </c>
      <c r="C34" s="1679"/>
      <c r="D34" s="1551" t="s">
        <v>1196</v>
      </c>
      <c r="E34" s="1680">
        <v>40</v>
      </c>
      <c r="F34" s="1544" t="s">
        <v>715</v>
      </c>
      <c r="G34" s="1546"/>
      <c r="H34" s="1546"/>
      <c r="I34" s="1547"/>
      <c r="J34" s="1547"/>
      <c r="K34" s="1546">
        <v>3</v>
      </c>
      <c r="L34" s="1546"/>
      <c r="M34" s="1546"/>
      <c r="N34" s="1546"/>
      <c r="O34" s="1546"/>
      <c r="P34" s="1546"/>
      <c r="Q34" s="1546"/>
      <c r="R34" s="1546"/>
      <c r="S34" s="1548">
        <f t="shared" si="3"/>
        <v>3</v>
      </c>
      <c r="T34" s="1634">
        <f t="shared" si="2"/>
        <v>120</v>
      </c>
    </row>
    <row r="35" spans="1:20" s="503" customFormat="1" ht="29.25" customHeight="1">
      <c r="A35" s="1547"/>
      <c r="B35" s="1632" t="s">
        <v>1280</v>
      </c>
      <c r="C35" s="1658" t="s">
        <v>1281</v>
      </c>
      <c r="D35" s="1551" t="s">
        <v>1229</v>
      </c>
      <c r="E35" s="1681">
        <v>15</v>
      </c>
      <c r="F35" s="1544" t="s">
        <v>715</v>
      </c>
      <c r="G35" s="1546"/>
      <c r="H35" s="1546"/>
      <c r="I35" s="1547"/>
      <c r="J35" s="1547"/>
      <c r="K35" s="1546">
        <v>40</v>
      </c>
      <c r="L35" s="1546"/>
      <c r="M35" s="1546"/>
      <c r="N35" s="1546"/>
      <c r="O35" s="1546"/>
      <c r="P35" s="1546"/>
      <c r="Q35" s="1546"/>
      <c r="R35" s="1546"/>
      <c r="S35" s="1548">
        <f t="shared" si="3"/>
        <v>40</v>
      </c>
      <c r="T35" s="1634">
        <f t="shared" si="2"/>
        <v>600</v>
      </c>
    </row>
    <row r="36" spans="1:20" s="503" customFormat="1" ht="18" customHeight="1">
      <c r="A36" s="1547"/>
      <c r="B36" s="1632" t="s">
        <v>1282</v>
      </c>
      <c r="C36" s="1682"/>
      <c r="D36" s="1551" t="s">
        <v>1229</v>
      </c>
      <c r="E36" s="1681">
        <v>7</v>
      </c>
      <c r="F36" s="1544" t="s">
        <v>715</v>
      </c>
      <c r="G36" s="1546"/>
      <c r="H36" s="1546"/>
      <c r="I36" s="1547"/>
      <c r="J36" s="1547"/>
      <c r="K36" s="1546">
        <v>4</v>
      </c>
      <c r="L36" s="1546"/>
      <c r="M36" s="1546"/>
      <c r="N36" s="1546"/>
      <c r="O36" s="1546"/>
      <c r="P36" s="1546"/>
      <c r="Q36" s="1546"/>
      <c r="R36" s="1546"/>
      <c r="S36" s="1548">
        <f t="shared" si="3"/>
        <v>4</v>
      </c>
      <c r="T36" s="1634">
        <f t="shared" si="2"/>
        <v>28</v>
      </c>
    </row>
    <row r="37" spans="1:20" s="503" customFormat="1" ht="18" customHeight="1">
      <c r="A37" s="1547"/>
      <c r="B37" s="1632" t="s">
        <v>1283</v>
      </c>
      <c r="C37" s="1550"/>
      <c r="D37" s="1551" t="s">
        <v>1187</v>
      </c>
      <c r="E37" s="1681">
        <v>300</v>
      </c>
      <c r="F37" s="1544" t="s">
        <v>715</v>
      </c>
      <c r="G37" s="1546"/>
      <c r="H37" s="1546"/>
      <c r="I37" s="1547"/>
      <c r="J37" s="1547"/>
      <c r="K37" s="1546">
        <v>2</v>
      </c>
      <c r="L37" s="1546"/>
      <c r="M37" s="1546"/>
      <c r="N37" s="1546"/>
      <c r="O37" s="1546"/>
      <c r="P37" s="1546"/>
      <c r="Q37" s="1546"/>
      <c r="R37" s="1546"/>
      <c r="S37" s="1548">
        <f t="shared" si="3"/>
        <v>2</v>
      </c>
      <c r="T37" s="1634">
        <f t="shared" si="2"/>
        <v>600</v>
      </c>
    </row>
    <row r="38" spans="1:20" s="518" customFormat="1" ht="15">
      <c r="A38" s="1676"/>
      <c r="B38" s="1533" t="s">
        <v>1206</v>
      </c>
      <c r="C38" s="1553"/>
      <c r="D38" s="1565"/>
      <c r="E38" s="1683"/>
      <c r="F38" s="1554"/>
      <c r="G38" s="1556"/>
      <c r="H38" s="1557"/>
      <c r="I38" s="1557"/>
      <c r="J38" s="1557"/>
      <c r="K38" s="1556"/>
      <c r="L38" s="1556"/>
      <c r="M38" s="1556"/>
      <c r="N38" s="1556"/>
      <c r="O38" s="1556"/>
      <c r="P38" s="1556"/>
      <c r="Q38" s="1556"/>
      <c r="R38" s="1556"/>
      <c r="S38" s="1558"/>
      <c r="T38" s="1637"/>
    </row>
    <row r="39" spans="1:20" s="503" customFormat="1" ht="15">
      <c r="A39" s="976"/>
      <c r="B39" s="1632" t="s">
        <v>1287</v>
      </c>
      <c r="C39" s="1543" t="s">
        <v>1228</v>
      </c>
      <c r="D39" s="1638" t="s">
        <v>175</v>
      </c>
      <c r="E39" s="1684">
        <v>45</v>
      </c>
      <c r="F39" s="1544" t="s">
        <v>715</v>
      </c>
      <c r="G39" s="1546"/>
      <c r="H39" s="1547"/>
      <c r="I39" s="1547"/>
      <c r="J39" s="1547"/>
      <c r="K39" s="1546">
        <v>5</v>
      </c>
      <c r="L39" s="1546"/>
      <c r="M39" s="1546"/>
      <c r="N39" s="1546"/>
      <c r="O39" s="1546"/>
      <c r="P39" s="1546"/>
      <c r="Q39" s="1546"/>
      <c r="R39" s="1546"/>
      <c r="S39" s="1548">
        <f aca="true" t="shared" si="4" ref="S39">SUM(G39:R39)</f>
        <v>5</v>
      </c>
      <c r="T39" s="1634">
        <f>E39*S39</f>
        <v>225</v>
      </c>
    </row>
    <row r="40" spans="1:20" s="503" customFormat="1" ht="15">
      <c r="A40" s="1676"/>
      <c r="B40" s="1533" t="s">
        <v>1225</v>
      </c>
      <c r="C40" s="1553"/>
      <c r="D40" s="1554"/>
      <c r="E40" s="1683"/>
      <c r="F40" s="1554"/>
      <c r="G40" s="1556"/>
      <c r="H40" s="1557"/>
      <c r="I40" s="1557"/>
      <c r="J40" s="1557"/>
      <c r="K40" s="1556"/>
      <c r="L40" s="1556"/>
      <c r="M40" s="1556"/>
      <c r="N40" s="1556"/>
      <c r="O40" s="1556"/>
      <c r="P40" s="1556"/>
      <c r="Q40" s="1556"/>
      <c r="R40" s="1556"/>
      <c r="S40" s="1558"/>
      <c r="T40" s="1637"/>
    </row>
    <row r="41" spans="1:20" s="503" customFormat="1" ht="15">
      <c r="A41" s="1547"/>
      <c r="B41" s="1644" t="s">
        <v>1227</v>
      </c>
      <c r="C41" s="1543" t="s">
        <v>1228</v>
      </c>
      <c r="D41" s="1561" t="s">
        <v>1229</v>
      </c>
      <c r="E41" s="1685">
        <v>15</v>
      </c>
      <c r="F41" s="1544" t="s">
        <v>715</v>
      </c>
      <c r="G41" s="1546"/>
      <c r="H41" s="1547"/>
      <c r="I41" s="1547"/>
      <c r="J41" s="1547"/>
      <c r="K41" s="1546">
        <v>40</v>
      </c>
      <c r="L41" s="1546"/>
      <c r="M41" s="1546"/>
      <c r="N41" s="1546"/>
      <c r="O41" s="1546"/>
      <c r="P41" s="1546"/>
      <c r="Q41" s="1546"/>
      <c r="R41" s="1546"/>
      <c r="S41" s="1548">
        <f aca="true" t="shared" si="5" ref="S41">SUM(G41:R41)</f>
        <v>40</v>
      </c>
      <c r="T41" s="1634">
        <f>E41*S41</f>
        <v>600</v>
      </c>
    </row>
    <row r="42" spans="1:20" s="503" customFormat="1" ht="15">
      <c r="A42" s="1547"/>
      <c r="B42" s="1533" t="s">
        <v>1292</v>
      </c>
      <c r="C42" s="1553"/>
      <c r="D42" s="1565"/>
      <c r="E42" s="1683"/>
      <c r="F42" s="1554"/>
      <c r="G42" s="1556"/>
      <c r="H42" s="1557"/>
      <c r="I42" s="1557"/>
      <c r="J42" s="1557"/>
      <c r="K42" s="1556"/>
      <c r="L42" s="1556"/>
      <c r="M42" s="1556"/>
      <c r="N42" s="1556"/>
      <c r="O42" s="1556"/>
      <c r="P42" s="1556"/>
      <c r="Q42" s="1556"/>
      <c r="R42" s="1556"/>
      <c r="S42" s="1558"/>
      <c r="T42" s="1637"/>
    </row>
    <row r="43" spans="1:20" s="503" customFormat="1" ht="15">
      <c r="A43" s="1547"/>
      <c r="B43" s="1659" t="s">
        <v>1295</v>
      </c>
      <c r="C43" s="1543"/>
      <c r="D43" s="1561" t="s">
        <v>1229</v>
      </c>
      <c r="E43" s="1685">
        <v>100</v>
      </c>
      <c r="F43" s="1544" t="s">
        <v>715</v>
      </c>
      <c r="G43" s="1546"/>
      <c r="H43" s="1547"/>
      <c r="I43" s="1547"/>
      <c r="J43" s="1547"/>
      <c r="K43" s="1546">
        <v>8</v>
      </c>
      <c r="L43" s="1546"/>
      <c r="M43" s="1546"/>
      <c r="N43" s="1546"/>
      <c r="O43" s="1546"/>
      <c r="P43" s="1546"/>
      <c r="Q43" s="1546"/>
      <c r="R43" s="1546"/>
      <c r="S43" s="1548">
        <f aca="true" t="shared" si="6" ref="S43:S44">SUM(G43:R43)</f>
        <v>8</v>
      </c>
      <c r="T43" s="1634">
        <f>E43*S43</f>
        <v>800</v>
      </c>
    </row>
    <row r="44" spans="1:20" s="503" customFormat="1" ht="15">
      <c r="A44" s="1547"/>
      <c r="B44" s="1659" t="s">
        <v>1339</v>
      </c>
      <c r="C44" s="1543"/>
      <c r="D44" s="1561" t="s">
        <v>1229</v>
      </c>
      <c r="E44" s="1685">
        <v>15</v>
      </c>
      <c r="F44" s="1544" t="s">
        <v>715</v>
      </c>
      <c r="G44" s="1546"/>
      <c r="H44" s="1547"/>
      <c r="I44" s="1547"/>
      <c r="J44" s="1547"/>
      <c r="K44" s="1546">
        <v>40</v>
      </c>
      <c r="L44" s="1546"/>
      <c r="M44" s="1546"/>
      <c r="N44" s="1546"/>
      <c r="O44" s="1546"/>
      <c r="P44" s="1546"/>
      <c r="Q44" s="1546"/>
      <c r="R44" s="1546"/>
      <c r="S44" s="1548">
        <f t="shared" si="6"/>
        <v>40</v>
      </c>
      <c r="T44" s="1634">
        <f>E44*S44</f>
        <v>600</v>
      </c>
    </row>
    <row r="45" spans="1:20" s="1652" customFormat="1" ht="22.15" customHeight="1">
      <c r="A45" s="1647" t="s">
        <v>1340</v>
      </c>
      <c r="B45" s="1648"/>
      <c r="C45" s="1648"/>
      <c r="D45" s="1648"/>
      <c r="E45" s="1648"/>
      <c r="F45" s="1648"/>
      <c r="G45" s="1648"/>
      <c r="H45" s="1648"/>
      <c r="I45" s="1648"/>
      <c r="J45" s="1648"/>
      <c r="K45" s="1648"/>
      <c r="L45" s="1648"/>
      <c r="M45" s="1648"/>
      <c r="N45" s="1648"/>
      <c r="O45" s="1648"/>
      <c r="P45" s="1648"/>
      <c r="Q45" s="1648"/>
      <c r="R45" s="1649"/>
      <c r="S45" s="1650"/>
      <c r="T45" s="1651">
        <f>SUM(T29:T44)</f>
        <v>44703</v>
      </c>
    </row>
    <row r="46" spans="1:20" s="576" customFormat="1" ht="21.6" customHeight="1">
      <c r="A46" s="1597" t="s">
        <v>1343</v>
      </c>
      <c r="B46" s="1597"/>
      <c r="C46" s="1597"/>
      <c r="D46" s="1597"/>
      <c r="E46" s="1597"/>
      <c r="F46" s="1597"/>
      <c r="G46" s="1597"/>
      <c r="H46" s="1597"/>
      <c r="I46" s="1597"/>
      <c r="J46" s="1597"/>
      <c r="K46" s="1597"/>
      <c r="L46" s="1597"/>
      <c r="M46" s="1597"/>
      <c r="N46" s="1597"/>
      <c r="O46" s="1597"/>
      <c r="P46" s="1597"/>
      <c r="Q46" s="1597"/>
      <c r="R46" s="1597"/>
      <c r="S46" s="1597"/>
      <c r="T46" s="1611">
        <f>T26+T45</f>
        <v>89603</v>
      </c>
    </row>
    <row r="47" spans="1:20" ht="15">
      <c r="A47" s="582" t="s">
        <v>481</v>
      </c>
      <c r="E47" s="583"/>
      <c r="N47" s="1585"/>
      <c r="O47" s="1586"/>
      <c r="T47" s="1587"/>
    </row>
    <row r="48" spans="5:20" ht="15">
      <c r="E48" s="583"/>
      <c r="T48" s="1587"/>
    </row>
    <row r="49" spans="1:20" ht="27.6" customHeight="1">
      <c r="A49" s="585" t="s">
        <v>245</v>
      </c>
      <c r="C49" s="586"/>
      <c r="D49" s="1114"/>
      <c r="E49" s="578"/>
      <c r="F49" s="490"/>
      <c r="H49" s="490"/>
      <c r="I49" s="490" t="s">
        <v>337</v>
      </c>
      <c r="J49" s="490"/>
      <c r="R49" s="581"/>
      <c r="S49" s="587"/>
      <c r="T49" s="1217"/>
    </row>
    <row r="50" spans="1:20" ht="30" customHeight="1">
      <c r="A50" s="585"/>
      <c r="C50" s="586"/>
      <c r="D50" s="1114"/>
      <c r="E50" s="578"/>
      <c r="F50" s="490"/>
      <c r="H50" s="490"/>
      <c r="I50" s="490"/>
      <c r="J50" s="490"/>
      <c r="R50" s="581"/>
      <c r="S50" s="587"/>
      <c r="T50" s="1217"/>
    </row>
    <row r="51" spans="1:20" ht="18">
      <c r="A51" s="585"/>
      <c r="B51" s="1588" t="s">
        <v>1247</v>
      </c>
      <c r="C51" s="1588"/>
      <c r="D51" s="1114"/>
      <c r="E51" s="578"/>
      <c r="F51" s="490"/>
      <c r="H51" s="490"/>
      <c r="I51" s="1589" t="s">
        <v>1248</v>
      </c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1217"/>
    </row>
    <row r="52" spans="2:20" ht="13.9" customHeight="1">
      <c r="B52" s="1590" t="s">
        <v>1249</v>
      </c>
      <c r="C52" s="1590"/>
      <c r="E52" s="583"/>
      <c r="I52" s="1225" t="s">
        <v>1250</v>
      </c>
      <c r="J52" s="1225"/>
      <c r="K52" s="1225"/>
      <c r="L52" s="1225"/>
      <c r="M52" s="1225"/>
      <c r="N52" s="1225"/>
      <c r="O52" s="1225"/>
      <c r="P52" s="1225"/>
      <c r="Q52" s="1225"/>
      <c r="R52" s="1225"/>
      <c r="S52" s="1225"/>
      <c r="T52" s="1587"/>
    </row>
    <row r="53" spans="5:20" ht="15">
      <c r="E53" s="583"/>
      <c r="T53" s="1587"/>
    </row>
    <row r="54" ht="15">
      <c r="T54" s="1587"/>
    </row>
    <row r="55" ht="15">
      <c r="T55" s="1587"/>
    </row>
    <row r="56" ht="15">
      <c r="T56" s="1587"/>
    </row>
    <row r="57" ht="15">
      <c r="T57" s="1587"/>
    </row>
  </sheetData>
  <mergeCells count="17">
    <mergeCell ref="A26:R26"/>
    <mergeCell ref="A45:R45"/>
    <mergeCell ref="A46:S46"/>
    <mergeCell ref="B51:C51"/>
    <mergeCell ref="I51:S51"/>
    <mergeCell ref="B52:C52"/>
    <mergeCell ref="I52:S52"/>
    <mergeCell ref="A1:T1"/>
    <mergeCell ref="D4:F4"/>
    <mergeCell ref="A6:A7"/>
    <mergeCell ref="B6:B7"/>
    <mergeCell ref="C6:C7"/>
    <mergeCell ref="D6:D7"/>
    <mergeCell ref="E6:E7"/>
    <mergeCell ref="F6:F7"/>
    <mergeCell ref="G6:S6"/>
    <mergeCell ref="T6:T7"/>
  </mergeCells>
  <printOptions/>
  <pageMargins left="0.5" right="1" top="0.5" bottom="0.25" header="0.3" footer="0.3"/>
  <pageSetup fitToWidth="0" horizontalDpi="600" verticalDpi="600" orientation="landscape" paperSize="5" scale="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 topLeftCell="A1">
      <selection activeCell="G5" sqref="G5:S5"/>
    </sheetView>
  </sheetViews>
  <sheetFormatPr defaultColWidth="8.28125" defaultRowHeight="15"/>
  <cols>
    <col min="1" max="1" width="11.28125" style="447" customWidth="1"/>
    <col min="2" max="2" width="28.7109375" style="447" customWidth="1"/>
    <col min="3" max="3" width="9.140625" style="458" customWidth="1"/>
    <col min="4" max="4" width="9.28125" style="490" customWidth="1"/>
    <col min="5" max="5" width="10.28125" style="1690" customWidth="1"/>
    <col min="6" max="6" width="7.8515625" style="578" customWidth="1"/>
    <col min="7" max="7" width="6.00390625" style="490" customWidth="1"/>
    <col min="8" max="9" width="4.8515625" style="490" customWidth="1"/>
    <col min="10" max="10" width="6.00390625" style="490" customWidth="1"/>
    <col min="11" max="12" width="4.8515625" style="490" customWidth="1"/>
    <col min="13" max="14" width="6.00390625" style="490" customWidth="1"/>
    <col min="15" max="18" width="4.8515625" style="490" customWidth="1"/>
    <col min="19" max="19" width="7.140625" style="581" customWidth="1"/>
    <col min="20" max="20" width="19.28125" style="583" customWidth="1"/>
    <col min="21" max="16384" width="8.28125" style="447" customWidth="1"/>
  </cols>
  <sheetData>
    <row r="1" spans="1:20" ht="34.9" customHeight="1">
      <c r="A1" s="1599" t="s">
        <v>130</v>
      </c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1"/>
    </row>
    <row r="2" spans="1:20" ht="15">
      <c r="A2" s="448"/>
      <c r="B2" s="449"/>
      <c r="C2" s="450"/>
      <c r="D2" s="451"/>
      <c r="E2" s="793"/>
      <c r="F2" s="453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4"/>
      <c r="T2" s="455"/>
    </row>
    <row r="3" spans="1:20" ht="27" customHeight="1">
      <c r="A3" s="1520" t="s">
        <v>409</v>
      </c>
      <c r="B3" s="1521" t="s">
        <v>1182</v>
      </c>
      <c r="D3" s="451"/>
      <c r="E3" s="793"/>
      <c r="F3" s="453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4"/>
      <c r="T3" s="455"/>
    </row>
    <row r="4" spans="1:20" ht="27" customHeight="1">
      <c r="A4" s="1525" t="s">
        <v>1183</v>
      </c>
      <c r="B4" s="1686" t="s">
        <v>669</v>
      </c>
      <c r="C4" s="1686"/>
      <c r="D4" s="1225" t="s">
        <v>134</v>
      </c>
      <c r="E4" s="1225"/>
      <c r="F4" s="457"/>
      <c r="G4" s="1229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4"/>
      <c r="T4" s="455"/>
    </row>
    <row r="5" spans="1:20" ht="22.9" customHeight="1">
      <c r="A5" s="448" t="s">
        <v>135</v>
      </c>
      <c r="B5" s="449"/>
      <c r="C5" s="450"/>
      <c r="D5" s="451"/>
      <c r="E5" s="793"/>
      <c r="F5" s="453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4"/>
      <c r="T5" s="455"/>
    </row>
    <row r="6" spans="1:20" ht="27.75" customHeight="1">
      <c r="A6" s="1527" t="s">
        <v>136</v>
      </c>
      <c r="B6" s="1527" t="s">
        <v>137</v>
      </c>
      <c r="C6" s="1592" t="s">
        <v>257</v>
      </c>
      <c r="D6" s="1527" t="s">
        <v>139</v>
      </c>
      <c r="E6" s="1687" t="s">
        <v>140</v>
      </c>
      <c r="F6" s="1527" t="s">
        <v>141</v>
      </c>
      <c r="G6" s="1527" t="s">
        <v>142</v>
      </c>
      <c r="H6" s="1527"/>
      <c r="I6" s="1527"/>
      <c r="J6" s="1527"/>
      <c r="K6" s="1527"/>
      <c r="L6" s="1527"/>
      <c r="M6" s="1527"/>
      <c r="N6" s="1527"/>
      <c r="O6" s="1527"/>
      <c r="P6" s="1527"/>
      <c r="Q6" s="1527"/>
      <c r="R6" s="1527"/>
      <c r="S6" s="1527"/>
      <c r="T6" s="1530" t="s">
        <v>143</v>
      </c>
    </row>
    <row r="7" spans="1:20" s="490" customFormat="1" ht="50.25" customHeight="1">
      <c r="A7" s="1527"/>
      <c r="B7" s="1527"/>
      <c r="C7" s="1592"/>
      <c r="D7" s="1527"/>
      <c r="E7" s="1687"/>
      <c r="F7" s="1527"/>
      <c r="G7" s="1531" t="s">
        <v>144</v>
      </c>
      <c r="H7" s="1531" t="s">
        <v>145</v>
      </c>
      <c r="I7" s="1531" t="s">
        <v>146</v>
      </c>
      <c r="J7" s="1531" t="s">
        <v>147</v>
      </c>
      <c r="K7" s="1531" t="s">
        <v>148</v>
      </c>
      <c r="L7" s="1531" t="s">
        <v>149</v>
      </c>
      <c r="M7" s="1531" t="s">
        <v>150</v>
      </c>
      <c r="N7" s="1531" t="s">
        <v>151</v>
      </c>
      <c r="O7" s="1531" t="s">
        <v>152</v>
      </c>
      <c r="P7" s="1532" t="s">
        <v>153</v>
      </c>
      <c r="Q7" s="1532" t="s">
        <v>154</v>
      </c>
      <c r="R7" s="1532" t="s">
        <v>155</v>
      </c>
      <c r="S7" s="1532" t="s">
        <v>156</v>
      </c>
      <c r="T7" s="1530"/>
    </row>
    <row r="8" spans="1:20" s="503" customFormat="1" ht="21" customHeight="1">
      <c r="A8" s="1593" t="s">
        <v>1277</v>
      </c>
      <c r="B8" s="1593"/>
      <c r="C8" s="1593"/>
      <c r="D8" s="1554"/>
      <c r="E8" s="1688"/>
      <c r="F8" s="1554"/>
      <c r="G8" s="1556"/>
      <c r="H8" s="1556"/>
      <c r="I8" s="1556"/>
      <c r="J8" s="1556"/>
      <c r="K8" s="1556"/>
      <c r="L8" s="1556"/>
      <c r="M8" s="1556"/>
      <c r="N8" s="1556"/>
      <c r="O8" s="1556"/>
      <c r="P8" s="1556"/>
      <c r="Q8" s="1556"/>
      <c r="R8" s="1556"/>
      <c r="S8" s="1558">
        <f aca="true" t="shared" si="0" ref="S8:S26">SUM(G8:R8)</f>
        <v>0</v>
      </c>
      <c r="T8" s="1594"/>
    </row>
    <row r="9" spans="1:20" s="503" customFormat="1" ht="114" customHeight="1">
      <c r="A9" s="976"/>
      <c r="B9" s="1606" t="s">
        <v>1344</v>
      </c>
      <c r="C9" s="1543"/>
      <c r="D9" s="1544" t="s">
        <v>639</v>
      </c>
      <c r="E9" s="1689">
        <v>10000</v>
      </c>
      <c r="F9" s="1544" t="s">
        <v>1188</v>
      </c>
      <c r="G9" s="1546">
        <v>1</v>
      </c>
      <c r="H9" s="1546"/>
      <c r="I9" s="1546"/>
      <c r="J9" s="1546"/>
      <c r="K9" s="1546"/>
      <c r="L9" s="1546"/>
      <c r="M9" s="1546"/>
      <c r="N9" s="1546"/>
      <c r="O9" s="1546"/>
      <c r="P9" s="1546"/>
      <c r="Q9" s="1546"/>
      <c r="R9" s="1546"/>
      <c r="S9" s="1548">
        <f t="shared" si="0"/>
        <v>1</v>
      </c>
      <c r="T9" s="1549">
        <f aca="true" t="shared" si="1" ref="T9:T26">E9*S9</f>
        <v>10000</v>
      </c>
    </row>
    <row r="10" spans="1:20" s="503" customFormat="1" ht="60.75" customHeight="1">
      <c r="A10" s="1547"/>
      <c r="B10" s="1609" t="s">
        <v>1345</v>
      </c>
      <c r="C10" s="1543"/>
      <c r="D10" s="1561" t="s">
        <v>639</v>
      </c>
      <c r="E10" s="1689">
        <v>10000</v>
      </c>
      <c r="F10" s="1544" t="s">
        <v>1188</v>
      </c>
      <c r="G10" s="1546">
        <v>1</v>
      </c>
      <c r="H10" s="1546"/>
      <c r="I10" s="1546"/>
      <c r="J10" s="1546"/>
      <c r="K10" s="1546"/>
      <c r="L10" s="1546"/>
      <c r="M10" s="1546"/>
      <c r="N10" s="1546"/>
      <c r="O10" s="1546"/>
      <c r="P10" s="1546"/>
      <c r="Q10" s="1546"/>
      <c r="R10" s="1546"/>
      <c r="S10" s="1548">
        <f t="shared" si="0"/>
        <v>1</v>
      </c>
      <c r="T10" s="1549">
        <f t="shared" si="1"/>
        <v>10000</v>
      </c>
    </row>
    <row r="11" spans="1:20" s="503" customFormat="1" ht="63" customHeight="1">
      <c r="A11" s="976"/>
      <c r="B11" s="1609" t="s">
        <v>1346</v>
      </c>
      <c r="C11" s="1543"/>
      <c r="D11" s="1544" t="s">
        <v>639</v>
      </c>
      <c r="E11" s="1689">
        <v>10000</v>
      </c>
      <c r="F11" s="1544" t="s">
        <v>1188</v>
      </c>
      <c r="G11" s="1546"/>
      <c r="H11" s="1546"/>
      <c r="I11" s="1546"/>
      <c r="J11" s="1546">
        <v>1</v>
      </c>
      <c r="K11" s="1546"/>
      <c r="L11" s="1546"/>
      <c r="M11" s="1546"/>
      <c r="N11" s="1546"/>
      <c r="O11" s="1546"/>
      <c r="P11" s="1546"/>
      <c r="Q11" s="1546"/>
      <c r="R11" s="1546"/>
      <c r="S11" s="1548">
        <f t="shared" si="0"/>
        <v>1</v>
      </c>
      <c r="T11" s="1549">
        <f t="shared" si="1"/>
        <v>10000</v>
      </c>
    </row>
    <row r="12" spans="1:20" s="503" customFormat="1" ht="69" customHeight="1">
      <c r="A12" s="976"/>
      <c r="B12" s="1609" t="s">
        <v>1347</v>
      </c>
      <c r="C12" s="1543"/>
      <c r="D12" s="1544" t="s">
        <v>639</v>
      </c>
      <c r="E12" s="1689">
        <v>10000</v>
      </c>
      <c r="F12" s="1544" t="s">
        <v>1188</v>
      </c>
      <c r="G12" s="1546"/>
      <c r="H12" s="1546"/>
      <c r="I12" s="1546"/>
      <c r="J12" s="1546"/>
      <c r="K12" s="1546"/>
      <c r="L12" s="1546"/>
      <c r="M12" s="1546"/>
      <c r="N12" s="1546">
        <v>1</v>
      </c>
      <c r="O12" s="1546"/>
      <c r="P12" s="1546"/>
      <c r="Q12" s="1546"/>
      <c r="R12" s="1546"/>
      <c r="S12" s="1548">
        <f t="shared" si="0"/>
        <v>1</v>
      </c>
      <c r="T12" s="1549">
        <f t="shared" si="1"/>
        <v>10000</v>
      </c>
    </row>
    <row r="13" spans="1:20" s="503" customFormat="1" ht="21" customHeight="1">
      <c r="A13" s="1593" t="s">
        <v>1348</v>
      </c>
      <c r="B13" s="1593"/>
      <c r="C13" s="1593"/>
      <c r="D13" s="1554"/>
      <c r="E13" s="1688"/>
      <c r="F13" s="1554"/>
      <c r="G13" s="1556"/>
      <c r="H13" s="1556"/>
      <c r="I13" s="1556"/>
      <c r="J13" s="1556"/>
      <c r="K13" s="1556"/>
      <c r="L13" s="1556"/>
      <c r="M13" s="1556"/>
      <c r="N13" s="1556"/>
      <c r="O13" s="1556"/>
      <c r="P13" s="1556"/>
      <c r="Q13" s="1556"/>
      <c r="R13" s="1556"/>
      <c r="S13" s="1558"/>
      <c r="T13" s="1594"/>
    </row>
    <row r="14" spans="1:20" s="503" customFormat="1" ht="20.25" customHeight="1">
      <c r="A14" s="1547"/>
      <c r="B14" s="1609" t="s">
        <v>1349</v>
      </c>
      <c r="C14" s="1543"/>
      <c r="D14" s="1544" t="s">
        <v>1229</v>
      </c>
      <c r="E14" s="1689">
        <v>600</v>
      </c>
      <c r="F14" s="1544" t="s">
        <v>1188</v>
      </c>
      <c r="G14" s="1546">
        <v>9</v>
      </c>
      <c r="H14" s="1546"/>
      <c r="I14" s="1546"/>
      <c r="J14" s="1546"/>
      <c r="K14" s="1546"/>
      <c r="L14" s="1546"/>
      <c r="M14" s="1546">
        <v>9</v>
      </c>
      <c r="N14" s="1546"/>
      <c r="O14" s="1546"/>
      <c r="P14" s="1546"/>
      <c r="Q14" s="1546"/>
      <c r="R14" s="1546"/>
      <c r="S14" s="1548">
        <f t="shared" si="0"/>
        <v>18</v>
      </c>
      <c r="T14" s="1549">
        <f t="shared" si="1"/>
        <v>10800</v>
      </c>
    </row>
    <row r="15" spans="1:20" s="503" customFormat="1" ht="19.5" customHeight="1">
      <c r="A15" s="976"/>
      <c r="B15" s="1606" t="s">
        <v>1350</v>
      </c>
      <c r="C15" s="1543"/>
      <c r="D15" s="1544" t="s">
        <v>1229</v>
      </c>
      <c r="E15" s="1689">
        <v>45</v>
      </c>
      <c r="F15" s="1544" t="s">
        <v>1188</v>
      </c>
      <c r="G15" s="1546">
        <v>1</v>
      </c>
      <c r="H15" s="1546"/>
      <c r="I15" s="1546"/>
      <c r="J15" s="1546"/>
      <c r="K15" s="1546"/>
      <c r="L15" s="1546"/>
      <c r="M15" s="1546"/>
      <c r="N15" s="1546"/>
      <c r="O15" s="1546"/>
      <c r="P15" s="1546"/>
      <c r="Q15" s="1546"/>
      <c r="R15" s="1546"/>
      <c r="S15" s="1548">
        <f t="shared" si="0"/>
        <v>1</v>
      </c>
      <c r="T15" s="1549">
        <f t="shared" si="1"/>
        <v>45</v>
      </c>
    </row>
    <row r="16" spans="1:20" s="503" customFormat="1" ht="19.5" customHeight="1">
      <c r="A16" s="976"/>
      <c r="B16" s="1606" t="s">
        <v>1351</v>
      </c>
      <c r="C16" s="1543"/>
      <c r="D16" s="1544" t="s">
        <v>1229</v>
      </c>
      <c r="E16" s="1689">
        <v>400</v>
      </c>
      <c r="F16" s="1544" t="s">
        <v>1188</v>
      </c>
      <c r="G16" s="1546">
        <v>1</v>
      </c>
      <c r="H16" s="1546"/>
      <c r="I16" s="1546"/>
      <c r="J16" s="1546"/>
      <c r="K16" s="1546"/>
      <c r="L16" s="1546"/>
      <c r="M16" s="1546"/>
      <c r="N16" s="1546"/>
      <c r="O16" s="1546"/>
      <c r="P16" s="1546"/>
      <c r="Q16" s="1546"/>
      <c r="R16" s="1546"/>
      <c r="S16" s="1548">
        <f t="shared" si="0"/>
        <v>1</v>
      </c>
      <c r="T16" s="1549">
        <f t="shared" si="1"/>
        <v>400</v>
      </c>
    </row>
    <row r="17" spans="1:20" s="503" customFormat="1" ht="19.5" customHeight="1">
      <c r="A17" s="976"/>
      <c r="B17" s="1606" t="s">
        <v>1352</v>
      </c>
      <c r="C17" s="1543"/>
      <c r="D17" s="1544" t="s">
        <v>1199</v>
      </c>
      <c r="E17" s="1689">
        <v>230</v>
      </c>
      <c r="F17" s="1544" t="s">
        <v>1188</v>
      </c>
      <c r="G17" s="1546">
        <v>1</v>
      </c>
      <c r="H17" s="1546"/>
      <c r="I17" s="1546"/>
      <c r="J17" s="1546"/>
      <c r="K17" s="1546"/>
      <c r="L17" s="1546"/>
      <c r="M17" s="1546">
        <v>1</v>
      </c>
      <c r="N17" s="1546"/>
      <c r="O17" s="1546"/>
      <c r="P17" s="1546"/>
      <c r="Q17" s="1546"/>
      <c r="R17" s="1546"/>
      <c r="S17" s="1548">
        <f t="shared" si="0"/>
        <v>2</v>
      </c>
      <c r="T17" s="1549">
        <f t="shared" si="1"/>
        <v>460</v>
      </c>
    </row>
    <row r="18" spans="1:20" s="503" customFormat="1" ht="19.5" customHeight="1">
      <c r="A18" s="976"/>
      <c r="B18" s="1606" t="s">
        <v>1353</v>
      </c>
      <c r="C18" s="1543"/>
      <c r="D18" s="1544" t="s">
        <v>1199</v>
      </c>
      <c r="E18" s="1689">
        <v>465</v>
      </c>
      <c r="F18" s="1544" t="s">
        <v>1188</v>
      </c>
      <c r="G18" s="1546">
        <v>1</v>
      </c>
      <c r="H18" s="1546"/>
      <c r="I18" s="1546"/>
      <c r="J18" s="1546"/>
      <c r="K18" s="1546"/>
      <c r="L18" s="1546"/>
      <c r="M18" s="1546">
        <v>1</v>
      </c>
      <c r="N18" s="1546"/>
      <c r="O18" s="1546"/>
      <c r="P18" s="1546"/>
      <c r="Q18" s="1546"/>
      <c r="R18" s="1546"/>
      <c r="S18" s="1548">
        <f t="shared" si="0"/>
        <v>2</v>
      </c>
      <c r="T18" s="1549">
        <f t="shared" si="1"/>
        <v>930</v>
      </c>
    </row>
    <row r="19" spans="1:20" s="503" customFormat="1" ht="19.5" customHeight="1">
      <c r="A19" s="976"/>
      <c r="B19" s="1606" t="s">
        <v>1354</v>
      </c>
      <c r="C19" s="1543"/>
      <c r="D19" s="1544" t="s">
        <v>1199</v>
      </c>
      <c r="E19" s="1689">
        <v>245</v>
      </c>
      <c r="F19" s="1544" t="s">
        <v>1188</v>
      </c>
      <c r="G19" s="1546">
        <v>1</v>
      </c>
      <c r="H19" s="1546"/>
      <c r="I19" s="1546"/>
      <c r="J19" s="1546"/>
      <c r="K19" s="1546"/>
      <c r="L19" s="1546"/>
      <c r="M19" s="1546">
        <v>1</v>
      </c>
      <c r="N19" s="1546"/>
      <c r="O19" s="1546"/>
      <c r="P19" s="1546"/>
      <c r="Q19" s="1546"/>
      <c r="R19" s="1546"/>
      <c r="S19" s="1548">
        <f t="shared" si="0"/>
        <v>2</v>
      </c>
      <c r="T19" s="1549">
        <f t="shared" si="1"/>
        <v>490</v>
      </c>
    </row>
    <row r="20" spans="1:20" s="503" customFormat="1" ht="19.5" customHeight="1">
      <c r="A20" s="976"/>
      <c r="B20" s="1606" t="s">
        <v>1355</v>
      </c>
      <c r="C20" s="1543"/>
      <c r="D20" s="1544" t="s">
        <v>1199</v>
      </c>
      <c r="E20" s="1689">
        <v>440</v>
      </c>
      <c r="F20" s="1544" t="s">
        <v>1188</v>
      </c>
      <c r="G20" s="1546">
        <v>1</v>
      </c>
      <c r="H20" s="1546"/>
      <c r="I20" s="1546"/>
      <c r="J20" s="1546"/>
      <c r="K20" s="1546"/>
      <c r="L20" s="1546"/>
      <c r="M20" s="1546">
        <v>1</v>
      </c>
      <c r="N20" s="1546"/>
      <c r="O20" s="1546"/>
      <c r="P20" s="1546"/>
      <c r="Q20" s="1546"/>
      <c r="R20" s="1546"/>
      <c r="S20" s="1548">
        <f t="shared" si="0"/>
        <v>2</v>
      </c>
      <c r="T20" s="1549">
        <f t="shared" si="1"/>
        <v>880</v>
      </c>
    </row>
    <row r="21" spans="1:20" s="503" customFormat="1" ht="19.5" customHeight="1">
      <c r="A21" s="976"/>
      <c r="B21" s="1606" t="s">
        <v>1356</v>
      </c>
      <c r="C21" s="1543"/>
      <c r="D21" s="1544" t="s">
        <v>1199</v>
      </c>
      <c r="E21" s="1689">
        <v>280</v>
      </c>
      <c r="F21" s="1544" t="s">
        <v>1188</v>
      </c>
      <c r="G21" s="1546">
        <v>1</v>
      </c>
      <c r="H21" s="1546"/>
      <c r="I21" s="1546"/>
      <c r="J21" s="1546"/>
      <c r="K21" s="1546"/>
      <c r="L21" s="1546"/>
      <c r="M21" s="1546">
        <v>1</v>
      </c>
      <c r="N21" s="1546"/>
      <c r="O21" s="1546"/>
      <c r="P21" s="1546"/>
      <c r="Q21" s="1546"/>
      <c r="R21" s="1546"/>
      <c r="S21" s="1548">
        <f t="shared" si="0"/>
        <v>2</v>
      </c>
      <c r="T21" s="1549">
        <f t="shared" si="1"/>
        <v>560</v>
      </c>
    </row>
    <row r="22" spans="1:20" s="503" customFormat="1" ht="19.5" customHeight="1">
      <c r="A22" s="976"/>
      <c r="B22" s="1606" t="s">
        <v>1357</v>
      </c>
      <c r="C22" s="1543"/>
      <c r="D22" s="1544" t="s">
        <v>1199</v>
      </c>
      <c r="E22" s="1689">
        <v>165</v>
      </c>
      <c r="F22" s="1544" t="s">
        <v>1188</v>
      </c>
      <c r="G22" s="1546">
        <v>1</v>
      </c>
      <c r="H22" s="1546"/>
      <c r="I22" s="1546"/>
      <c r="J22" s="1546"/>
      <c r="K22" s="1546"/>
      <c r="L22" s="1546"/>
      <c r="M22" s="1546">
        <v>1</v>
      </c>
      <c r="N22" s="1546"/>
      <c r="O22" s="1546"/>
      <c r="P22" s="1546"/>
      <c r="Q22" s="1546"/>
      <c r="R22" s="1546"/>
      <c r="S22" s="1548">
        <f t="shared" si="0"/>
        <v>2</v>
      </c>
      <c r="T22" s="1549">
        <f t="shared" si="1"/>
        <v>330</v>
      </c>
    </row>
    <row r="23" spans="1:20" s="503" customFormat="1" ht="19.5" customHeight="1">
      <c r="A23" s="976"/>
      <c r="B23" s="1606" t="s">
        <v>1358</v>
      </c>
      <c r="C23" s="1543"/>
      <c r="D23" s="1544" t="s">
        <v>1199</v>
      </c>
      <c r="E23" s="1689">
        <v>183</v>
      </c>
      <c r="F23" s="1544" t="s">
        <v>1188</v>
      </c>
      <c r="G23" s="1546">
        <v>1</v>
      </c>
      <c r="H23" s="1546"/>
      <c r="I23" s="1546"/>
      <c r="J23" s="1546"/>
      <c r="K23" s="1546"/>
      <c r="L23" s="1546"/>
      <c r="M23" s="1546">
        <v>1</v>
      </c>
      <c r="N23" s="1546"/>
      <c r="O23" s="1546"/>
      <c r="P23" s="1546"/>
      <c r="Q23" s="1546"/>
      <c r="R23" s="1546"/>
      <c r="S23" s="1548">
        <f t="shared" si="0"/>
        <v>2</v>
      </c>
      <c r="T23" s="1549">
        <f t="shared" si="1"/>
        <v>366</v>
      </c>
    </row>
    <row r="24" spans="1:20" s="503" customFormat="1" ht="30" customHeight="1">
      <c r="A24" s="976"/>
      <c r="B24" s="1606" t="s">
        <v>1359</v>
      </c>
      <c r="C24" s="1543" t="s">
        <v>1360</v>
      </c>
      <c r="D24" s="1544" t="s">
        <v>1199</v>
      </c>
      <c r="E24" s="1689">
        <v>1100</v>
      </c>
      <c r="F24" s="1544" t="s">
        <v>1188</v>
      </c>
      <c r="G24" s="1546"/>
      <c r="H24" s="1546"/>
      <c r="I24" s="1546"/>
      <c r="J24" s="1546"/>
      <c r="K24" s="1546"/>
      <c r="L24" s="1546"/>
      <c r="M24" s="1546">
        <v>1</v>
      </c>
      <c r="N24" s="1546"/>
      <c r="O24" s="1546"/>
      <c r="P24" s="1546"/>
      <c r="Q24" s="1546"/>
      <c r="R24" s="1546"/>
      <c r="S24" s="1548">
        <f t="shared" si="0"/>
        <v>1</v>
      </c>
      <c r="T24" s="1549">
        <f t="shared" si="1"/>
        <v>1100</v>
      </c>
    </row>
    <row r="25" spans="1:20" s="503" customFormat="1" ht="19.5" customHeight="1">
      <c r="A25" s="976"/>
      <c r="B25" s="1606" t="s">
        <v>994</v>
      </c>
      <c r="C25" s="1543" t="s">
        <v>1361</v>
      </c>
      <c r="D25" s="1544" t="s">
        <v>1199</v>
      </c>
      <c r="E25" s="1689">
        <v>300</v>
      </c>
      <c r="F25" s="1544" t="s">
        <v>1188</v>
      </c>
      <c r="G25" s="1546">
        <v>1</v>
      </c>
      <c r="H25" s="1546"/>
      <c r="I25" s="1546"/>
      <c r="J25" s="1546"/>
      <c r="K25" s="1546"/>
      <c r="L25" s="1546"/>
      <c r="M25" s="1546">
        <v>1</v>
      </c>
      <c r="N25" s="1546"/>
      <c r="O25" s="1546"/>
      <c r="P25" s="1546"/>
      <c r="Q25" s="1546"/>
      <c r="R25" s="1546"/>
      <c r="S25" s="1548">
        <f t="shared" si="0"/>
        <v>2</v>
      </c>
      <c r="T25" s="1549">
        <f t="shared" si="1"/>
        <v>600</v>
      </c>
    </row>
    <row r="26" spans="1:20" s="503" customFormat="1" ht="19.5" customHeight="1">
      <c r="A26" s="976"/>
      <c r="B26" s="1606" t="s">
        <v>1362</v>
      </c>
      <c r="C26" s="1543"/>
      <c r="D26" s="1544" t="s">
        <v>1199</v>
      </c>
      <c r="E26" s="1689">
        <v>1300</v>
      </c>
      <c r="F26" s="1544" t="s">
        <v>1188</v>
      </c>
      <c r="G26" s="1546"/>
      <c r="H26" s="1546"/>
      <c r="I26" s="1546"/>
      <c r="J26" s="1546">
        <v>1</v>
      </c>
      <c r="K26" s="1546"/>
      <c r="L26" s="1546"/>
      <c r="M26" s="1546"/>
      <c r="N26" s="1546"/>
      <c r="O26" s="1546"/>
      <c r="P26" s="1546"/>
      <c r="Q26" s="1546"/>
      <c r="R26" s="1546"/>
      <c r="S26" s="1548">
        <f t="shared" si="0"/>
        <v>1</v>
      </c>
      <c r="T26" s="1549">
        <f t="shared" si="1"/>
        <v>1300</v>
      </c>
    </row>
    <row r="27" spans="1:20" s="503" customFormat="1" ht="15">
      <c r="A27" s="976"/>
      <c r="B27" s="1606" t="s">
        <v>1363</v>
      </c>
      <c r="C27" s="1543"/>
      <c r="D27" s="1544" t="s">
        <v>1229</v>
      </c>
      <c r="E27" s="1689">
        <v>230</v>
      </c>
      <c r="F27" s="1544" t="s">
        <v>1188</v>
      </c>
      <c r="G27" s="1546">
        <v>1</v>
      </c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8">
        <f>SUM(G27:R27)</f>
        <v>1</v>
      </c>
      <c r="T27" s="1549">
        <f>E27*S27</f>
        <v>230</v>
      </c>
    </row>
    <row r="28" spans="1:20" s="503" customFormat="1" ht="30.75" customHeight="1">
      <c r="A28" s="976"/>
      <c r="B28" s="1606" t="s">
        <v>1364</v>
      </c>
      <c r="C28" s="1543"/>
      <c r="D28" s="1544" t="s">
        <v>1229</v>
      </c>
      <c r="E28" s="1689">
        <v>220</v>
      </c>
      <c r="F28" s="1544" t="s">
        <v>1188</v>
      </c>
      <c r="G28" s="1546">
        <v>4</v>
      </c>
      <c r="H28" s="1546"/>
      <c r="I28" s="1546"/>
      <c r="J28" s="1546"/>
      <c r="K28" s="1546"/>
      <c r="L28" s="1546"/>
      <c r="M28" s="1546">
        <v>4</v>
      </c>
      <c r="N28" s="1546"/>
      <c r="O28" s="1546"/>
      <c r="P28" s="1546"/>
      <c r="Q28" s="1546"/>
      <c r="R28" s="1546"/>
      <c r="S28" s="1548">
        <f>SUM(G28:R28)</f>
        <v>8</v>
      </c>
      <c r="T28" s="1549">
        <f>E28*S28</f>
        <v>1760</v>
      </c>
    </row>
    <row r="29" spans="1:20" s="503" customFormat="1" ht="22.5" customHeight="1">
      <c r="A29" s="976"/>
      <c r="B29" s="1606" t="s">
        <v>1365</v>
      </c>
      <c r="C29" s="1543"/>
      <c r="D29" s="1544" t="s">
        <v>1229</v>
      </c>
      <c r="E29" s="1689">
        <v>385</v>
      </c>
      <c r="F29" s="1544" t="s">
        <v>1188</v>
      </c>
      <c r="G29" s="1546">
        <v>4</v>
      </c>
      <c r="H29" s="1546"/>
      <c r="I29" s="1546"/>
      <c r="J29" s="1546"/>
      <c r="K29" s="1546"/>
      <c r="L29" s="1546"/>
      <c r="M29" s="1546"/>
      <c r="N29" s="1546"/>
      <c r="O29" s="1546"/>
      <c r="P29" s="1546"/>
      <c r="Q29" s="1546"/>
      <c r="R29" s="1546"/>
      <c r="S29" s="1548">
        <f aca="true" t="shared" si="2" ref="S29:S34">SUM(G29:R29)</f>
        <v>4</v>
      </c>
      <c r="T29" s="1549">
        <f aca="true" t="shared" si="3" ref="T29:T34">E29*S29</f>
        <v>1540</v>
      </c>
    </row>
    <row r="30" spans="1:20" s="503" customFormat="1" ht="19.5" customHeight="1">
      <c r="A30" s="976"/>
      <c r="B30" s="1606" t="s">
        <v>1366</v>
      </c>
      <c r="C30" s="1543"/>
      <c r="D30" s="1544" t="s">
        <v>1229</v>
      </c>
      <c r="E30" s="1689">
        <v>500</v>
      </c>
      <c r="F30" s="1544" t="s">
        <v>1188</v>
      </c>
      <c r="G30" s="1546">
        <v>2</v>
      </c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8">
        <f t="shared" si="2"/>
        <v>2</v>
      </c>
      <c r="T30" s="1549">
        <f t="shared" si="3"/>
        <v>1000</v>
      </c>
    </row>
    <row r="31" spans="1:20" s="503" customFormat="1" ht="33" customHeight="1">
      <c r="A31" s="976"/>
      <c r="B31" s="1606" t="s">
        <v>1367</v>
      </c>
      <c r="C31" s="1543"/>
      <c r="D31" s="1544" t="s">
        <v>1257</v>
      </c>
      <c r="E31" s="1689">
        <v>50</v>
      </c>
      <c r="F31" s="1544" t="s">
        <v>1188</v>
      </c>
      <c r="G31" s="1546">
        <v>15</v>
      </c>
      <c r="H31" s="1546"/>
      <c r="I31" s="1546"/>
      <c r="J31" s="1546"/>
      <c r="K31" s="1546"/>
      <c r="L31" s="1546"/>
      <c r="M31" s="1546"/>
      <c r="N31" s="1546"/>
      <c r="O31" s="1546"/>
      <c r="P31" s="1546"/>
      <c r="Q31" s="1546"/>
      <c r="R31" s="1546"/>
      <c r="S31" s="1548">
        <f t="shared" si="2"/>
        <v>15</v>
      </c>
      <c r="T31" s="1549">
        <f t="shared" si="3"/>
        <v>750</v>
      </c>
    </row>
    <row r="32" spans="1:20" s="503" customFormat="1" ht="33" customHeight="1">
      <c r="A32" s="976"/>
      <c r="B32" s="1606" t="s">
        <v>1368</v>
      </c>
      <c r="C32" s="1543"/>
      <c r="D32" s="1544" t="s">
        <v>1257</v>
      </c>
      <c r="E32" s="1689">
        <v>600</v>
      </c>
      <c r="F32" s="1544" t="s">
        <v>1188</v>
      </c>
      <c r="G32" s="1546">
        <v>15</v>
      </c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8">
        <f t="shared" si="2"/>
        <v>15</v>
      </c>
      <c r="T32" s="1549">
        <f t="shared" si="3"/>
        <v>9000</v>
      </c>
    </row>
    <row r="33" spans="1:20" s="503" customFormat="1" ht="33.75" customHeight="1">
      <c r="A33" s="976"/>
      <c r="B33" s="1606" t="s">
        <v>1369</v>
      </c>
      <c r="C33" s="1543"/>
      <c r="D33" s="1544" t="s">
        <v>1229</v>
      </c>
      <c r="E33" s="1689">
        <v>95</v>
      </c>
      <c r="F33" s="1544" t="s">
        <v>1188</v>
      </c>
      <c r="G33" s="1546">
        <v>9</v>
      </c>
      <c r="H33" s="1546"/>
      <c r="I33" s="1546"/>
      <c r="J33" s="1546"/>
      <c r="K33" s="1546"/>
      <c r="L33" s="1546"/>
      <c r="M33" s="1546"/>
      <c r="N33" s="1546"/>
      <c r="O33" s="1546"/>
      <c r="P33" s="1546"/>
      <c r="Q33" s="1546"/>
      <c r="R33" s="1546"/>
      <c r="S33" s="1548">
        <f t="shared" si="2"/>
        <v>9</v>
      </c>
      <c r="T33" s="1549">
        <f t="shared" si="3"/>
        <v>855</v>
      </c>
    </row>
    <row r="34" spans="1:20" s="503" customFormat="1" ht="19.5" customHeight="1">
      <c r="A34" s="976"/>
      <c r="B34" s="1606" t="s">
        <v>1370</v>
      </c>
      <c r="C34" s="1543"/>
      <c r="D34" s="1544" t="s">
        <v>587</v>
      </c>
      <c r="E34" s="1689">
        <v>54</v>
      </c>
      <c r="F34" s="1544" t="s">
        <v>1188</v>
      </c>
      <c r="G34" s="1546">
        <v>2</v>
      </c>
      <c r="H34" s="1546"/>
      <c r="I34" s="1546"/>
      <c r="J34" s="1546"/>
      <c r="K34" s="1546"/>
      <c r="L34" s="1546"/>
      <c r="M34" s="1546"/>
      <c r="N34" s="1546"/>
      <c r="O34" s="1546"/>
      <c r="P34" s="1546"/>
      <c r="Q34" s="1546"/>
      <c r="R34" s="1546"/>
      <c r="S34" s="1548">
        <f t="shared" si="2"/>
        <v>2</v>
      </c>
      <c r="T34" s="1549">
        <f t="shared" si="3"/>
        <v>108</v>
      </c>
    </row>
    <row r="35" spans="1:20" s="503" customFormat="1" ht="19.5" customHeight="1">
      <c r="A35" s="976"/>
      <c r="B35" s="1606"/>
      <c r="C35" s="1543"/>
      <c r="D35" s="1544"/>
      <c r="E35" s="1689"/>
      <c r="F35" s="1544"/>
      <c r="G35" s="1546"/>
      <c r="H35" s="1546"/>
      <c r="I35" s="1546"/>
      <c r="J35" s="1546"/>
      <c r="K35" s="1546"/>
      <c r="L35" s="1546"/>
      <c r="M35" s="1546"/>
      <c r="N35" s="1546"/>
      <c r="O35" s="1546"/>
      <c r="P35" s="1546"/>
      <c r="Q35" s="1546"/>
      <c r="R35" s="1546"/>
      <c r="S35" s="1548"/>
      <c r="T35" s="1549"/>
    </row>
    <row r="36" spans="1:20" s="503" customFormat="1" ht="19.5" customHeight="1">
      <c r="A36" s="976"/>
      <c r="B36" s="1606"/>
      <c r="C36" s="1543"/>
      <c r="D36" s="1544"/>
      <c r="E36" s="1689"/>
      <c r="F36" s="1544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8"/>
      <c r="T36" s="1549"/>
    </row>
    <row r="37" spans="1:20" s="503" customFormat="1" ht="19.5" customHeight="1">
      <c r="A37" s="976"/>
      <c r="B37" s="1606"/>
      <c r="C37" s="1543"/>
      <c r="D37" s="1544"/>
      <c r="E37" s="1689"/>
      <c r="F37" s="1544"/>
      <c r="G37" s="1546"/>
      <c r="H37" s="1546"/>
      <c r="I37" s="1546"/>
      <c r="J37" s="1546"/>
      <c r="K37" s="1546"/>
      <c r="L37" s="1546"/>
      <c r="M37" s="1546"/>
      <c r="N37" s="1546"/>
      <c r="O37" s="1546"/>
      <c r="P37" s="1546"/>
      <c r="Q37" s="1546"/>
      <c r="R37" s="1546"/>
      <c r="S37" s="1548"/>
      <c r="T37" s="1549"/>
    </row>
    <row r="38" spans="1:20" s="576" customFormat="1" ht="27" customHeight="1">
      <c r="A38" s="1597" t="s">
        <v>1371</v>
      </c>
      <c r="B38" s="1597"/>
      <c r="C38" s="1597"/>
      <c r="D38" s="1597"/>
      <c r="E38" s="1597"/>
      <c r="F38" s="1597"/>
      <c r="G38" s="1597"/>
      <c r="H38" s="1597"/>
      <c r="I38" s="1597"/>
      <c r="J38" s="1597"/>
      <c r="K38" s="1597"/>
      <c r="L38" s="1597"/>
      <c r="M38" s="1597"/>
      <c r="N38" s="1597"/>
      <c r="O38" s="1597"/>
      <c r="P38" s="1597"/>
      <c r="Q38" s="1597"/>
      <c r="R38" s="1597"/>
      <c r="S38" s="1597"/>
      <c r="T38" s="1611">
        <f>SUM(T9:T34)</f>
        <v>73504</v>
      </c>
    </row>
    <row r="39" spans="1:20" ht="15">
      <c r="A39" s="582" t="s">
        <v>481</v>
      </c>
      <c r="N39" s="1585"/>
      <c r="O39" s="1586"/>
      <c r="T39" s="1691"/>
    </row>
    <row r="40" ht="8.25" customHeight="1">
      <c r="T40" s="1692"/>
    </row>
    <row r="41" spans="1:20" ht="18.75" customHeight="1">
      <c r="A41" s="585" t="s">
        <v>245</v>
      </c>
      <c r="C41" s="586"/>
      <c r="D41" s="1114"/>
      <c r="E41" s="1693"/>
      <c r="F41" s="490"/>
      <c r="J41" s="490" t="s">
        <v>337</v>
      </c>
      <c r="R41" s="581"/>
      <c r="S41" s="587"/>
      <c r="T41" s="1694"/>
    </row>
    <row r="42" spans="1:20" ht="18">
      <c r="A42" s="585"/>
      <c r="B42" s="1588" t="s">
        <v>1247</v>
      </c>
      <c r="C42" s="1588"/>
      <c r="D42" s="1114"/>
      <c r="E42" s="1693"/>
      <c r="F42" s="490"/>
      <c r="L42" s="1589" t="s">
        <v>1248</v>
      </c>
      <c r="M42" s="1589"/>
      <c r="N42" s="1589"/>
      <c r="O42" s="1589"/>
      <c r="P42" s="1589"/>
      <c r="Q42" s="1589"/>
      <c r="R42" s="1589"/>
      <c r="S42" s="1589"/>
      <c r="T42" s="1589"/>
    </row>
    <row r="43" spans="2:20" ht="13.9" customHeight="1">
      <c r="B43" s="1590" t="s">
        <v>1249</v>
      </c>
      <c r="C43" s="1590"/>
      <c r="L43" s="1225" t="s">
        <v>1250</v>
      </c>
      <c r="M43" s="1225"/>
      <c r="N43" s="1225"/>
      <c r="O43" s="1225"/>
      <c r="P43" s="1225"/>
      <c r="Q43" s="1225"/>
      <c r="R43" s="1225"/>
      <c r="S43" s="1225"/>
      <c r="T43" s="1225"/>
    </row>
    <row r="44" ht="15">
      <c r="T44" s="577"/>
    </row>
    <row r="45" ht="15">
      <c r="T45" s="577"/>
    </row>
    <row r="46" ht="15">
      <c r="T46" s="577"/>
    </row>
    <row r="47" ht="15">
      <c r="T47" s="577"/>
    </row>
    <row r="48" ht="15">
      <c r="T48" s="577"/>
    </row>
    <row r="49" ht="15">
      <c r="T49" s="577"/>
    </row>
    <row r="50" ht="15">
      <c r="T50" s="577"/>
    </row>
    <row r="51" ht="15">
      <c r="T51" s="577"/>
    </row>
    <row r="52" ht="15">
      <c r="T52" s="577"/>
    </row>
    <row r="53" ht="15">
      <c r="T53" s="577"/>
    </row>
    <row r="54" ht="15">
      <c r="T54" s="577"/>
    </row>
    <row r="55" ht="15">
      <c r="T55" s="577"/>
    </row>
    <row r="56" ht="15">
      <c r="T56" s="577"/>
    </row>
    <row r="57" ht="15">
      <c r="T57" s="577"/>
    </row>
    <row r="58" ht="15">
      <c r="T58" s="577"/>
    </row>
    <row r="59" ht="15">
      <c r="T59" s="577"/>
    </row>
    <row r="60" ht="15">
      <c r="T60" s="577"/>
    </row>
    <row r="61" ht="15">
      <c r="T61" s="577"/>
    </row>
    <row r="62" ht="15">
      <c r="T62" s="577"/>
    </row>
    <row r="63" ht="15">
      <c r="T63" s="577"/>
    </row>
    <row r="64" ht="15">
      <c r="T64" s="577"/>
    </row>
    <row r="65" ht="15">
      <c r="T65" s="577"/>
    </row>
    <row r="66" ht="15">
      <c r="T66" s="577"/>
    </row>
    <row r="67" ht="15">
      <c r="T67" s="577"/>
    </row>
    <row r="68" ht="15">
      <c r="T68" s="577"/>
    </row>
    <row r="69" ht="15">
      <c r="T69" s="577"/>
    </row>
    <row r="70" ht="15">
      <c r="T70" s="577"/>
    </row>
  </sheetData>
  <mergeCells count="18">
    <mergeCell ref="B43:C43"/>
    <mergeCell ref="L43:T43"/>
    <mergeCell ref="T6:T7"/>
    <mergeCell ref="A8:C8"/>
    <mergeCell ref="A13:C13"/>
    <mergeCell ref="A38:S38"/>
    <mergeCell ref="B42:C42"/>
    <mergeCell ref="L42:T42"/>
    <mergeCell ref="A1:T1"/>
    <mergeCell ref="B4:C4"/>
    <mergeCell ref="D4:E4"/>
    <mergeCell ref="A6:A7"/>
    <mergeCell ref="B6:B7"/>
    <mergeCell ref="C6:C7"/>
    <mergeCell ref="D6:D7"/>
    <mergeCell ref="E6:E7"/>
    <mergeCell ref="F6:F7"/>
    <mergeCell ref="G6:S6"/>
  </mergeCells>
  <printOptions/>
  <pageMargins left="0.5" right="1" top="0.5" bottom="0.25" header="0.3" footer="0.3"/>
  <pageSetup fitToWidth="0" horizontalDpi="600" verticalDpi="600" orientation="landscape" paperSize="5" scale="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T60"/>
  <sheetViews>
    <sheetView workbookViewId="0" topLeftCell="A1">
      <selection activeCell="G5" sqref="G5:S5"/>
    </sheetView>
  </sheetViews>
  <sheetFormatPr defaultColWidth="8.28125" defaultRowHeight="15"/>
  <cols>
    <col min="1" max="1" width="10.28125" style="447" customWidth="1"/>
    <col min="2" max="2" width="23.00390625" style="447" customWidth="1"/>
    <col min="3" max="3" width="7.421875" style="458" customWidth="1"/>
    <col min="4" max="4" width="6.28125" style="490" customWidth="1"/>
    <col min="5" max="5" width="15.57421875" style="583" customWidth="1"/>
    <col min="6" max="6" width="6.28125" style="578" customWidth="1"/>
    <col min="7" max="7" width="6.140625" style="490" customWidth="1"/>
    <col min="8" max="9" width="5.421875" style="490" customWidth="1"/>
    <col min="10" max="10" width="4.421875" style="490" customWidth="1"/>
    <col min="11" max="12" width="5.8515625" style="490" customWidth="1"/>
    <col min="13" max="13" width="5.140625" style="490" customWidth="1"/>
    <col min="14" max="18" width="5.8515625" style="490" customWidth="1"/>
    <col min="19" max="19" width="7.00390625" style="581" customWidth="1"/>
    <col min="20" max="20" width="18.57421875" style="583" customWidth="1"/>
    <col min="21" max="16384" width="8.28125" style="447" customWidth="1"/>
  </cols>
  <sheetData>
    <row r="1" spans="1:20" ht="34.9" customHeight="1">
      <c r="A1" s="1516" t="s">
        <v>130</v>
      </c>
      <c r="B1" s="1517"/>
      <c r="C1" s="1517"/>
      <c r="D1" s="1517"/>
      <c r="E1" s="1517"/>
      <c r="F1" s="1517"/>
      <c r="G1" s="1517"/>
      <c r="H1" s="1517"/>
      <c r="I1" s="1517"/>
      <c r="J1" s="1517"/>
      <c r="K1" s="1517"/>
      <c r="L1" s="1517"/>
      <c r="M1" s="1517"/>
      <c r="N1" s="1517"/>
      <c r="O1" s="1517"/>
      <c r="P1" s="1517"/>
      <c r="Q1" s="1517"/>
      <c r="R1" s="1517"/>
      <c r="S1" s="1517"/>
      <c r="T1" s="1518"/>
    </row>
    <row r="2" spans="1:20" ht="15">
      <c r="A2" s="448"/>
      <c r="B2" s="449"/>
      <c r="C2" s="450"/>
      <c r="D2" s="451"/>
      <c r="E2" s="452"/>
      <c r="F2" s="453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4"/>
      <c r="T2" s="455"/>
    </row>
    <row r="3" spans="1:20" ht="39.75" customHeight="1">
      <c r="A3" s="1613" t="s">
        <v>409</v>
      </c>
      <c r="B3" s="1521" t="s">
        <v>1182</v>
      </c>
      <c r="C3" s="1522"/>
      <c r="D3" s="1229"/>
      <c r="E3" s="1523"/>
      <c r="F3" s="1524"/>
      <c r="G3" s="1229"/>
      <c r="H3" s="1229"/>
      <c r="I3" s="1229"/>
      <c r="J3" s="1229"/>
      <c r="K3" s="1229"/>
      <c r="L3" s="451"/>
      <c r="M3" s="451"/>
      <c r="N3" s="451"/>
      <c r="O3" s="451"/>
      <c r="P3" s="451"/>
      <c r="Q3" s="451"/>
      <c r="R3" s="451"/>
      <c r="S3" s="454"/>
      <c r="T3" s="455"/>
    </row>
    <row r="4" spans="1:20" ht="30.75" customHeight="1">
      <c r="A4" s="1525" t="s">
        <v>1183</v>
      </c>
      <c r="B4" s="1686" t="s">
        <v>397</v>
      </c>
      <c r="C4" s="1686"/>
      <c r="D4" s="1686"/>
      <c r="E4" s="1695" t="s">
        <v>134</v>
      </c>
      <c r="F4" s="457"/>
      <c r="G4" s="1229"/>
      <c r="H4" s="1229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4"/>
      <c r="T4" s="455"/>
    </row>
    <row r="5" spans="1:20" ht="22.9" customHeight="1">
      <c r="A5" s="448" t="s">
        <v>135</v>
      </c>
      <c r="B5" s="449"/>
      <c r="C5" s="450"/>
      <c r="D5" s="451"/>
      <c r="E5" s="452"/>
      <c r="F5" s="453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4"/>
      <c r="T5" s="455"/>
    </row>
    <row r="6" spans="1:20" ht="39.75" customHeight="1">
      <c r="A6" s="1527" t="s">
        <v>136</v>
      </c>
      <c r="B6" s="1527" t="s">
        <v>137</v>
      </c>
      <c r="C6" s="1592" t="s">
        <v>257</v>
      </c>
      <c r="D6" s="1527" t="s">
        <v>139</v>
      </c>
      <c r="E6" s="1529" t="s">
        <v>140</v>
      </c>
      <c r="F6" s="1527" t="s">
        <v>141</v>
      </c>
      <c r="G6" s="1527" t="s">
        <v>142</v>
      </c>
      <c r="H6" s="1527"/>
      <c r="I6" s="1527"/>
      <c r="J6" s="1527"/>
      <c r="K6" s="1527"/>
      <c r="L6" s="1527"/>
      <c r="M6" s="1527"/>
      <c r="N6" s="1527"/>
      <c r="O6" s="1527"/>
      <c r="P6" s="1527"/>
      <c r="Q6" s="1527"/>
      <c r="R6" s="1527"/>
      <c r="S6" s="1527"/>
      <c r="T6" s="1530" t="s">
        <v>143</v>
      </c>
    </row>
    <row r="7" spans="1:20" s="490" customFormat="1" ht="52.5" customHeight="1">
      <c r="A7" s="1696"/>
      <c r="B7" s="1696"/>
      <c r="C7" s="1697"/>
      <c r="D7" s="1696"/>
      <c r="E7" s="1698"/>
      <c r="F7" s="1696"/>
      <c r="G7" s="1699" t="s">
        <v>144</v>
      </c>
      <c r="H7" s="1699" t="s">
        <v>145</v>
      </c>
      <c r="I7" s="1699" t="s">
        <v>146</v>
      </c>
      <c r="J7" s="1699" t="s">
        <v>147</v>
      </c>
      <c r="K7" s="1699" t="s">
        <v>148</v>
      </c>
      <c r="L7" s="1699" t="s">
        <v>149</v>
      </c>
      <c r="M7" s="1699" t="s">
        <v>150</v>
      </c>
      <c r="N7" s="1699" t="s">
        <v>151</v>
      </c>
      <c r="O7" s="1699" t="s">
        <v>152</v>
      </c>
      <c r="P7" s="1700" t="s">
        <v>153</v>
      </c>
      <c r="Q7" s="1700" t="s">
        <v>154</v>
      </c>
      <c r="R7" s="1700" t="s">
        <v>155</v>
      </c>
      <c r="S7" s="1700" t="s">
        <v>156</v>
      </c>
      <c r="T7" s="1701"/>
    </row>
    <row r="8" spans="1:20" s="503" customFormat="1" ht="28.15" customHeight="1">
      <c r="A8" s="1702" t="s">
        <v>1372</v>
      </c>
      <c r="B8" s="1703"/>
      <c r="C8" s="1703"/>
      <c r="D8" s="1554"/>
      <c r="E8" s="1555"/>
      <c r="F8" s="1554"/>
      <c r="G8" s="1556"/>
      <c r="H8" s="1556"/>
      <c r="I8" s="1556"/>
      <c r="J8" s="1556"/>
      <c r="K8" s="1556"/>
      <c r="L8" s="1556"/>
      <c r="M8" s="1556"/>
      <c r="N8" s="1556"/>
      <c r="O8" s="1556"/>
      <c r="P8" s="1556"/>
      <c r="Q8" s="1556"/>
      <c r="R8" s="1556"/>
      <c r="S8" s="1558">
        <f aca="true" t="shared" si="0" ref="S8:S26">SUM(G8:R8)</f>
        <v>0</v>
      </c>
      <c r="T8" s="1594">
        <f aca="true" t="shared" si="1" ref="T8:T26">E8*S8</f>
        <v>0</v>
      </c>
    </row>
    <row r="9" spans="1:20" s="503" customFormat="1" ht="51.75" customHeight="1">
      <c r="A9" s="976"/>
      <c r="B9" s="1704" t="s">
        <v>1373</v>
      </c>
      <c r="C9" s="1705" t="s">
        <v>1374</v>
      </c>
      <c r="D9" s="1544" t="s">
        <v>1229</v>
      </c>
      <c r="E9" s="1680">
        <v>5000</v>
      </c>
      <c r="F9" s="1544"/>
      <c r="G9" s="1546"/>
      <c r="H9" s="1546"/>
      <c r="I9" s="1546"/>
      <c r="J9" s="1546">
        <v>1</v>
      </c>
      <c r="K9" s="1546"/>
      <c r="L9" s="1546"/>
      <c r="M9" s="1546"/>
      <c r="N9" s="1546"/>
      <c r="O9" s="1546"/>
      <c r="P9" s="1546"/>
      <c r="Q9" s="1546"/>
      <c r="R9" s="1546"/>
      <c r="S9" s="1548">
        <f t="shared" si="0"/>
        <v>1</v>
      </c>
      <c r="T9" s="1549">
        <f>E9*S9</f>
        <v>5000</v>
      </c>
    </row>
    <row r="10" spans="1:20" s="503" customFormat="1" ht="50.25" customHeight="1">
      <c r="A10" s="1547"/>
      <c r="B10" s="1704" t="s">
        <v>233</v>
      </c>
      <c r="C10" s="1658"/>
      <c r="D10" s="1561" t="s">
        <v>1229</v>
      </c>
      <c r="E10" s="1680">
        <v>1000</v>
      </c>
      <c r="F10" s="1544"/>
      <c r="G10" s="1546"/>
      <c r="H10" s="1546"/>
      <c r="I10" s="1546"/>
      <c r="J10" s="1546">
        <v>1</v>
      </c>
      <c r="K10" s="1546"/>
      <c r="L10" s="1546"/>
      <c r="M10" s="1546"/>
      <c r="N10" s="1546"/>
      <c r="O10" s="1546"/>
      <c r="P10" s="1546"/>
      <c r="Q10" s="1546"/>
      <c r="R10" s="1546"/>
      <c r="S10" s="1548">
        <f t="shared" si="0"/>
        <v>1</v>
      </c>
      <c r="T10" s="1549">
        <f t="shared" si="1"/>
        <v>1000</v>
      </c>
    </row>
    <row r="11" spans="1:20" s="503" customFormat="1" ht="63" customHeight="1">
      <c r="A11" s="976"/>
      <c r="B11" s="1706" t="s">
        <v>1375</v>
      </c>
      <c r="C11" s="1543" t="s">
        <v>1376</v>
      </c>
      <c r="D11" s="1544" t="s">
        <v>844</v>
      </c>
      <c r="E11" s="1707">
        <v>55000</v>
      </c>
      <c r="F11" s="1544"/>
      <c r="G11" s="1546">
        <v>1</v>
      </c>
      <c r="H11" s="1546"/>
      <c r="I11" s="1546"/>
      <c r="J11" s="1546"/>
      <c r="K11" s="1546"/>
      <c r="L11" s="1546"/>
      <c r="M11" s="1546"/>
      <c r="N11" s="1546"/>
      <c r="O11" s="1546"/>
      <c r="P11" s="1546"/>
      <c r="Q11" s="1546"/>
      <c r="R11" s="1546"/>
      <c r="S11" s="1548">
        <f t="shared" si="0"/>
        <v>1</v>
      </c>
      <c r="T11" s="1549">
        <f t="shared" si="1"/>
        <v>55000</v>
      </c>
    </row>
    <row r="12" spans="1:20" s="503" customFormat="1" ht="21.75" customHeight="1">
      <c r="A12" s="976"/>
      <c r="B12" s="1708" t="s">
        <v>931</v>
      </c>
      <c r="C12" s="1543"/>
      <c r="D12" s="1544" t="s">
        <v>1229</v>
      </c>
      <c r="E12" s="1685">
        <v>600</v>
      </c>
      <c r="F12" s="1544"/>
      <c r="G12" s="1546"/>
      <c r="H12" s="1546"/>
      <c r="I12" s="1546"/>
      <c r="J12" s="1546">
        <v>1</v>
      </c>
      <c r="K12" s="1546"/>
      <c r="L12" s="1546"/>
      <c r="M12" s="1546"/>
      <c r="N12" s="1546"/>
      <c r="O12" s="1546"/>
      <c r="P12" s="1546"/>
      <c r="Q12" s="1546"/>
      <c r="R12" s="1546"/>
      <c r="S12" s="1548">
        <f t="shared" si="0"/>
        <v>1</v>
      </c>
      <c r="T12" s="1549">
        <f t="shared" si="1"/>
        <v>600</v>
      </c>
    </row>
    <row r="13" spans="1:20" s="503" customFormat="1" ht="34.5" customHeight="1">
      <c r="A13" s="1547"/>
      <c r="B13" s="1708" t="s">
        <v>1377</v>
      </c>
      <c r="C13" s="1543" t="s">
        <v>1378</v>
      </c>
      <c r="D13" s="1544" t="s">
        <v>844</v>
      </c>
      <c r="E13" s="1685">
        <v>22000</v>
      </c>
      <c r="F13" s="1544"/>
      <c r="G13" s="1546"/>
      <c r="H13" s="1546"/>
      <c r="I13" s="1546"/>
      <c r="J13" s="1546">
        <v>1</v>
      </c>
      <c r="K13" s="1546"/>
      <c r="L13" s="1546"/>
      <c r="M13" s="1546"/>
      <c r="N13" s="1546"/>
      <c r="O13" s="1546"/>
      <c r="P13" s="1546"/>
      <c r="Q13" s="1546"/>
      <c r="R13" s="1546"/>
      <c r="S13" s="1548">
        <f t="shared" si="0"/>
        <v>1</v>
      </c>
      <c r="T13" s="1549">
        <f t="shared" si="1"/>
        <v>22000</v>
      </c>
    </row>
    <row r="14" spans="1:20" s="503" customFormat="1" ht="33" customHeight="1">
      <c r="A14" s="1547"/>
      <c r="B14" s="1708" t="s">
        <v>1379</v>
      </c>
      <c r="C14" s="1543"/>
      <c r="D14" s="1544" t="s">
        <v>844</v>
      </c>
      <c r="E14" s="1685">
        <v>7200</v>
      </c>
      <c r="F14" s="1544"/>
      <c r="G14" s="1546"/>
      <c r="H14" s="1546"/>
      <c r="I14" s="1546"/>
      <c r="J14" s="1546">
        <v>1</v>
      </c>
      <c r="K14" s="1546"/>
      <c r="L14" s="1546"/>
      <c r="M14" s="1546"/>
      <c r="N14" s="1546"/>
      <c r="O14" s="1546"/>
      <c r="P14" s="1546"/>
      <c r="Q14" s="1546"/>
      <c r="R14" s="1546"/>
      <c r="S14" s="1548">
        <f t="shared" si="0"/>
        <v>1</v>
      </c>
      <c r="T14" s="1549">
        <f t="shared" si="1"/>
        <v>7200</v>
      </c>
    </row>
    <row r="15" spans="1:20" s="503" customFormat="1" ht="46.5" customHeight="1">
      <c r="A15" s="1547"/>
      <c r="B15" s="1708" t="s">
        <v>477</v>
      </c>
      <c r="C15" s="1543"/>
      <c r="D15" s="1544" t="s">
        <v>844</v>
      </c>
      <c r="E15" s="1685">
        <v>3000</v>
      </c>
      <c r="F15" s="1544"/>
      <c r="G15" s="1546"/>
      <c r="H15" s="1546"/>
      <c r="I15" s="1546"/>
      <c r="J15" s="1546">
        <v>2</v>
      </c>
      <c r="K15" s="1546"/>
      <c r="L15" s="1546"/>
      <c r="M15" s="1546"/>
      <c r="N15" s="1546"/>
      <c r="O15" s="1546"/>
      <c r="P15" s="1546"/>
      <c r="Q15" s="1546"/>
      <c r="R15" s="1546"/>
      <c r="S15" s="1548">
        <f t="shared" si="0"/>
        <v>2</v>
      </c>
      <c r="T15" s="1549">
        <f t="shared" si="1"/>
        <v>6000</v>
      </c>
    </row>
    <row r="16" spans="1:20" s="576" customFormat="1" ht="21.6" customHeight="1">
      <c r="A16" s="1709" t="s">
        <v>1380</v>
      </c>
      <c r="B16" s="1709"/>
      <c r="C16" s="1709"/>
      <c r="D16" s="1709"/>
      <c r="E16" s="1709"/>
      <c r="F16" s="1709"/>
      <c r="G16" s="1709"/>
      <c r="H16" s="1709"/>
      <c r="I16" s="1709"/>
      <c r="J16" s="1709"/>
      <c r="K16" s="1709"/>
      <c r="L16" s="1709"/>
      <c r="M16" s="1709"/>
      <c r="N16" s="1709"/>
      <c r="O16" s="1709"/>
      <c r="P16" s="1709"/>
      <c r="Q16" s="1709"/>
      <c r="R16" s="1709"/>
      <c r="S16" s="1709"/>
      <c r="T16" s="1710">
        <f>SUM(T9:T15)</f>
        <v>96800</v>
      </c>
    </row>
    <row r="17" spans="1:20" s="503" customFormat="1" ht="28.15" customHeight="1">
      <c r="A17" s="1702" t="s">
        <v>1381</v>
      </c>
      <c r="B17" s="1703"/>
      <c r="C17" s="1703"/>
      <c r="D17" s="1554"/>
      <c r="E17" s="1711"/>
      <c r="F17" s="1554"/>
      <c r="G17" s="1556"/>
      <c r="H17" s="1556"/>
      <c r="I17" s="1556"/>
      <c r="J17" s="1556"/>
      <c r="K17" s="1556"/>
      <c r="L17" s="1556"/>
      <c r="M17" s="1556"/>
      <c r="N17" s="1556"/>
      <c r="O17" s="1556"/>
      <c r="P17" s="1556"/>
      <c r="Q17" s="1556"/>
      <c r="R17" s="1556"/>
      <c r="S17" s="1558"/>
      <c r="T17" s="1559"/>
    </row>
    <row r="18" spans="1:20" s="503" customFormat="1" ht="32.25" customHeight="1">
      <c r="A18" s="1547"/>
      <c r="B18" s="1708" t="s">
        <v>1382</v>
      </c>
      <c r="C18" s="1543"/>
      <c r="D18" s="1544" t="s">
        <v>844</v>
      </c>
      <c r="E18" s="1685">
        <v>48000</v>
      </c>
      <c r="F18" s="1544"/>
      <c r="G18" s="1546">
        <v>1</v>
      </c>
      <c r="H18" s="1546"/>
      <c r="I18" s="1546"/>
      <c r="J18" s="1546"/>
      <c r="K18" s="1546"/>
      <c r="L18" s="1546"/>
      <c r="M18" s="1546"/>
      <c r="N18" s="1546"/>
      <c r="O18" s="1546"/>
      <c r="P18" s="1546"/>
      <c r="Q18" s="1546"/>
      <c r="R18" s="1546"/>
      <c r="S18" s="1548">
        <f t="shared" si="0"/>
        <v>1</v>
      </c>
      <c r="T18" s="1549">
        <f t="shared" si="1"/>
        <v>48000</v>
      </c>
    </row>
    <row r="19" spans="1:20" s="503" customFormat="1" ht="33" customHeight="1">
      <c r="A19" s="976"/>
      <c r="B19" s="1712" t="s">
        <v>1383</v>
      </c>
      <c r="C19" s="1543"/>
      <c r="D19" s="1544" t="s">
        <v>844</v>
      </c>
      <c r="E19" s="1685">
        <v>18500</v>
      </c>
      <c r="F19" s="1544"/>
      <c r="G19" s="1546">
        <v>1</v>
      </c>
      <c r="H19" s="1546"/>
      <c r="I19" s="1546"/>
      <c r="J19" s="1546">
        <v>1</v>
      </c>
      <c r="K19" s="1546"/>
      <c r="L19" s="1546"/>
      <c r="M19" s="1546"/>
      <c r="N19" s="1546"/>
      <c r="O19" s="1546"/>
      <c r="P19" s="1546"/>
      <c r="Q19" s="1546"/>
      <c r="R19" s="1546"/>
      <c r="S19" s="1548">
        <f t="shared" si="0"/>
        <v>2</v>
      </c>
      <c r="T19" s="1549">
        <f t="shared" si="1"/>
        <v>37000</v>
      </c>
    </row>
    <row r="20" spans="1:20" s="503" customFormat="1" ht="31.5" customHeight="1">
      <c r="A20" s="976"/>
      <c r="B20" s="1712" t="s">
        <v>1384</v>
      </c>
      <c r="C20" s="1543"/>
      <c r="D20" s="1544" t="s">
        <v>844</v>
      </c>
      <c r="E20" s="1685">
        <v>1000</v>
      </c>
      <c r="F20" s="1544"/>
      <c r="G20" s="1546">
        <v>1</v>
      </c>
      <c r="H20" s="1546"/>
      <c r="I20" s="1546"/>
      <c r="J20" s="1546"/>
      <c r="K20" s="1546"/>
      <c r="L20" s="1546"/>
      <c r="M20" s="1546"/>
      <c r="N20" s="1546"/>
      <c r="O20" s="1546"/>
      <c r="P20" s="1546"/>
      <c r="Q20" s="1546"/>
      <c r="R20" s="1546"/>
      <c r="S20" s="1548">
        <f t="shared" si="0"/>
        <v>1</v>
      </c>
      <c r="T20" s="1549">
        <f t="shared" si="1"/>
        <v>1000</v>
      </c>
    </row>
    <row r="21" spans="1:20" s="503" customFormat="1" ht="27" customHeight="1">
      <c r="A21" s="976"/>
      <c r="B21" s="1712" t="s">
        <v>1385</v>
      </c>
      <c r="C21" s="1543" t="s">
        <v>1386</v>
      </c>
      <c r="D21" s="1544" t="s">
        <v>844</v>
      </c>
      <c r="E21" s="1685">
        <v>18000</v>
      </c>
      <c r="F21" s="1544"/>
      <c r="G21" s="1546"/>
      <c r="H21" s="1546"/>
      <c r="I21" s="1546"/>
      <c r="J21" s="1546">
        <v>2</v>
      </c>
      <c r="K21" s="1546"/>
      <c r="L21" s="1546"/>
      <c r="M21" s="1546"/>
      <c r="N21" s="1546"/>
      <c r="O21" s="1546"/>
      <c r="P21" s="1546"/>
      <c r="Q21" s="1546"/>
      <c r="R21" s="1546"/>
      <c r="S21" s="1548">
        <f t="shared" si="0"/>
        <v>2</v>
      </c>
      <c r="T21" s="1549">
        <f t="shared" si="1"/>
        <v>36000</v>
      </c>
    </row>
    <row r="22" spans="1:20" s="503" customFormat="1" ht="55.5" customHeight="1">
      <c r="A22" s="976"/>
      <c r="B22" s="1713" t="s">
        <v>1387</v>
      </c>
      <c r="C22" s="1543" t="s">
        <v>1378</v>
      </c>
      <c r="D22" s="1544" t="s">
        <v>844</v>
      </c>
      <c r="E22" s="1685">
        <v>50000</v>
      </c>
      <c r="F22" s="1544"/>
      <c r="G22" s="1546"/>
      <c r="H22" s="1546"/>
      <c r="I22" s="1546"/>
      <c r="J22" s="1546"/>
      <c r="K22" s="1546"/>
      <c r="L22" s="1546"/>
      <c r="M22" s="1546">
        <v>1</v>
      </c>
      <c r="N22" s="1546"/>
      <c r="O22" s="1546"/>
      <c r="P22" s="1546"/>
      <c r="Q22" s="1546"/>
      <c r="R22" s="1546"/>
      <c r="S22" s="1548">
        <f t="shared" si="0"/>
        <v>1</v>
      </c>
      <c r="T22" s="1549">
        <f t="shared" si="1"/>
        <v>50000</v>
      </c>
    </row>
    <row r="23" spans="1:20" s="503" customFormat="1" ht="22.15" customHeight="1">
      <c r="A23" s="976"/>
      <c r="B23" s="1712" t="s">
        <v>1388</v>
      </c>
      <c r="C23" s="1543" t="s">
        <v>1389</v>
      </c>
      <c r="D23" s="1544" t="s">
        <v>844</v>
      </c>
      <c r="E23" s="1685">
        <v>3000</v>
      </c>
      <c r="F23" s="1544"/>
      <c r="G23" s="1546">
        <v>1</v>
      </c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8">
        <f t="shared" si="0"/>
        <v>1</v>
      </c>
      <c r="T23" s="1549">
        <f t="shared" si="1"/>
        <v>3000</v>
      </c>
    </row>
    <row r="24" spans="1:20" s="503" customFormat="1" ht="22.15" customHeight="1">
      <c r="A24" s="976"/>
      <c r="B24" s="1712" t="s">
        <v>1390</v>
      </c>
      <c r="C24" s="1543" t="s">
        <v>1391</v>
      </c>
      <c r="D24" s="1544" t="s">
        <v>844</v>
      </c>
      <c r="E24" s="1685">
        <v>3200</v>
      </c>
      <c r="F24" s="1544"/>
      <c r="G24" s="1546"/>
      <c r="H24" s="1546"/>
      <c r="I24" s="1546"/>
      <c r="J24" s="1546">
        <v>4</v>
      </c>
      <c r="K24" s="1546"/>
      <c r="L24" s="1546"/>
      <c r="M24" s="1546"/>
      <c r="N24" s="1546"/>
      <c r="O24" s="1546"/>
      <c r="P24" s="1546"/>
      <c r="Q24" s="1546"/>
      <c r="R24" s="1546"/>
      <c r="S24" s="1548">
        <f t="shared" si="0"/>
        <v>4</v>
      </c>
      <c r="T24" s="1549">
        <f t="shared" si="1"/>
        <v>12800</v>
      </c>
    </row>
    <row r="25" spans="1:20" s="503" customFormat="1" ht="39" customHeight="1">
      <c r="A25" s="976"/>
      <c r="B25" s="1712" t="s">
        <v>1392</v>
      </c>
      <c r="C25" s="1543"/>
      <c r="D25" s="1544" t="s">
        <v>844</v>
      </c>
      <c r="E25" s="1685">
        <v>5000</v>
      </c>
      <c r="F25" s="1544"/>
      <c r="G25" s="1546"/>
      <c r="H25" s="1546"/>
      <c r="I25" s="1546"/>
      <c r="J25" s="1546">
        <v>1</v>
      </c>
      <c r="K25" s="1546"/>
      <c r="L25" s="1546"/>
      <c r="M25" s="1546"/>
      <c r="N25" s="1546"/>
      <c r="O25" s="1546"/>
      <c r="P25" s="1546"/>
      <c r="Q25" s="1546"/>
      <c r="R25" s="1546"/>
      <c r="S25" s="1548">
        <f t="shared" si="0"/>
        <v>1</v>
      </c>
      <c r="T25" s="1549">
        <f t="shared" si="1"/>
        <v>5000</v>
      </c>
    </row>
    <row r="26" spans="1:20" s="503" customFormat="1" ht="22.15" customHeight="1">
      <c r="A26" s="976"/>
      <c r="B26" s="1712" t="s">
        <v>1393</v>
      </c>
      <c r="C26" s="1543"/>
      <c r="D26" s="1544" t="s">
        <v>844</v>
      </c>
      <c r="E26" s="1685">
        <v>7000</v>
      </c>
      <c r="F26" s="1544"/>
      <c r="G26" s="1546">
        <v>1</v>
      </c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8">
        <f t="shared" si="0"/>
        <v>1</v>
      </c>
      <c r="T26" s="1549">
        <f t="shared" si="1"/>
        <v>7000</v>
      </c>
    </row>
    <row r="27" spans="1:20" s="576" customFormat="1" ht="21.6" customHeight="1">
      <c r="A27" s="1709" t="s">
        <v>1394</v>
      </c>
      <c r="B27" s="1709"/>
      <c r="C27" s="1709"/>
      <c r="D27" s="1709"/>
      <c r="E27" s="1709"/>
      <c r="F27" s="1709"/>
      <c r="G27" s="1709"/>
      <c r="H27" s="1709"/>
      <c r="I27" s="1709"/>
      <c r="J27" s="1709"/>
      <c r="K27" s="1709"/>
      <c r="L27" s="1709"/>
      <c r="M27" s="1709"/>
      <c r="N27" s="1709"/>
      <c r="O27" s="1709"/>
      <c r="P27" s="1709"/>
      <c r="Q27" s="1709"/>
      <c r="R27" s="1709"/>
      <c r="S27" s="1709"/>
      <c r="T27" s="1710">
        <f>SUM(T18:T26)</f>
        <v>199800</v>
      </c>
    </row>
    <row r="28" spans="1:20" s="576" customFormat="1" ht="21.75" customHeight="1">
      <c r="A28" s="1597" t="s">
        <v>1395</v>
      </c>
      <c r="B28" s="1597"/>
      <c r="C28" s="1597"/>
      <c r="D28" s="1597"/>
      <c r="E28" s="1597"/>
      <c r="F28" s="1597"/>
      <c r="G28" s="1597"/>
      <c r="H28" s="1597"/>
      <c r="I28" s="1597"/>
      <c r="J28" s="1597"/>
      <c r="K28" s="1597"/>
      <c r="L28" s="1597"/>
      <c r="M28" s="1597"/>
      <c r="N28" s="1597"/>
      <c r="O28" s="1597"/>
      <c r="P28" s="1597"/>
      <c r="Q28" s="1597"/>
      <c r="R28" s="1597"/>
      <c r="S28" s="1597"/>
      <c r="T28" s="1611">
        <f>T16+T27</f>
        <v>296600</v>
      </c>
    </row>
    <row r="29" spans="1:20" ht="15">
      <c r="A29" s="582" t="s">
        <v>481</v>
      </c>
      <c r="N29" s="1585"/>
      <c r="O29" s="1586"/>
      <c r="T29" s="577"/>
    </row>
    <row r="30" ht="15">
      <c r="T30" s="577"/>
    </row>
    <row r="31" spans="1:20" ht="27.6" customHeight="1">
      <c r="A31" s="585" t="s">
        <v>245</v>
      </c>
      <c r="C31" s="586"/>
      <c r="D31" s="1114"/>
      <c r="E31" s="578"/>
      <c r="F31" s="490"/>
      <c r="I31" s="490" t="s">
        <v>337</v>
      </c>
      <c r="R31" s="581"/>
      <c r="S31" s="587"/>
      <c r="T31" s="449"/>
    </row>
    <row r="32" spans="1:20" ht="18">
      <c r="A32" s="585"/>
      <c r="B32" s="1588" t="s">
        <v>1247</v>
      </c>
      <c r="C32" s="1588"/>
      <c r="D32" s="1114"/>
      <c r="E32" s="578"/>
      <c r="F32" s="490"/>
      <c r="K32" s="1589" t="s">
        <v>1248</v>
      </c>
      <c r="L32" s="1589"/>
      <c r="M32" s="1589"/>
      <c r="N32" s="1589"/>
      <c r="O32" s="1589"/>
      <c r="P32" s="1589"/>
      <c r="Q32" s="1589"/>
      <c r="R32" s="1589"/>
      <c r="S32" s="1589"/>
      <c r="T32" s="1589"/>
    </row>
    <row r="33" spans="2:20" ht="13.9" customHeight="1">
      <c r="B33" s="1590" t="s">
        <v>1249</v>
      </c>
      <c r="C33" s="1590"/>
      <c r="K33" s="1225" t="s">
        <v>1250</v>
      </c>
      <c r="L33" s="1225"/>
      <c r="M33" s="1225"/>
      <c r="N33" s="1225"/>
      <c r="O33" s="1225"/>
      <c r="P33" s="1225"/>
      <c r="Q33" s="1225"/>
      <c r="R33" s="1225"/>
      <c r="S33" s="1225"/>
      <c r="T33" s="1225"/>
    </row>
    <row r="34" ht="15">
      <c r="T34" s="577"/>
    </row>
    <row r="35" ht="15">
      <c r="T35" s="577"/>
    </row>
    <row r="36" ht="15">
      <c r="T36" s="577"/>
    </row>
    <row r="37" ht="15">
      <c r="T37" s="577"/>
    </row>
    <row r="38" ht="15">
      <c r="T38" s="577"/>
    </row>
    <row r="39" ht="15">
      <c r="T39" s="577"/>
    </row>
    <row r="40" ht="15">
      <c r="T40" s="577"/>
    </row>
    <row r="41" ht="15">
      <c r="T41" s="577"/>
    </row>
    <row r="42" ht="15">
      <c r="T42" s="577"/>
    </row>
    <row r="43" ht="15">
      <c r="T43" s="577"/>
    </row>
    <row r="44" ht="15">
      <c r="T44" s="577"/>
    </row>
    <row r="45" ht="15">
      <c r="T45" s="577"/>
    </row>
    <row r="46" ht="15">
      <c r="T46" s="577"/>
    </row>
    <row r="47" ht="15">
      <c r="T47" s="577"/>
    </row>
    <row r="48" ht="15">
      <c r="T48" s="577"/>
    </row>
    <row r="49" ht="15">
      <c r="T49" s="577"/>
    </row>
    <row r="50" ht="15">
      <c r="T50" s="577"/>
    </row>
    <row r="51" ht="15">
      <c r="T51" s="577"/>
    </row>
    <row r="52" ht="15">
      <c r="T52" s="577"/>
    </row>
    <row r="53" ht="15">
      <c r="T53" s="577"/>
    </row>
    <row r="54" ht="15">
      <c r="T54" s="577"/>
    </row>
    <row r="55" ht="15">
      <c r="T55" s="577"/>
    </row>
    <row r="56" ht="15">
      <c r="T56" s="577"/>
    </row>
    <row r="57" ht="15">
      <c r="T57" s="577"/>
    </row>
    <row r="58" ht="15">
      <c r="T58" s="577"/>
    </row>
    <row r="59" ht="15">
      <c r="T59" s="577"/>
    </row>
    <row r="60" ht="15">
      <c r="T60" s="577"/>
    </row>
  </sheetData>
  <mergeCells count="17">
    <mergeCell ref="A16:S16"/>
    <mergeCell ref="A27:S27"/>
    <mergeCell ref="A28:S28"/>
    <mergeCell ref="B32:C32"/>
    <mergeCell ref="K32:T32"/>
    <mergeCell ref="B33:C33"/>
    <mergeCell ref="K33:T33"/>
    <mergeCell ref="A1:T1"/>
    <mergeCell ref="B4:D4"/>
    <mergeCell ref="A6:A7"/>
    <mergeCell ref="B6:B7"/>
    <mergeCell ref="C6:C7"/>
    <mergeCell ref="D6:D7"/>
    <mergeCell ref="E6:E7"/>
    <mergeCell ref="F6:F7"/>
    <mergeCell ref="G6:S6"/>
    <mergeCell ref="T6:T7"/>
  </mergeCells>
  <printOptions/>
  <pageMargins left="0.5" right="0.5" top="0.5" bottom="0.25" header="0.3" footer="0.3"/>
  <pageSetup fitToHeight="0" fitToWidth="0" horizontalDpi="600" verticalDpi="600" orientation="landscape" paperSize="5" scale="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T80"/>
  <sheetViews>
    <sheetView zoomScale="85" zoomScaleNormal="85" workbookViewId="0" topLeftCell="A1">
      <selection activeCell="B3" sqref="B3:K3"/>
    </sheetView>
  </sheetViews>
  <sheetFormatPr defaultColWidth="8.28125" defaultRowHeight="15"/>
  <cols>
    <col min="1" max="1" width="10.00390625" style="447" customWidth="1"/>
    <col min="2" max="2" width="30.57421875" style="447" customWidth="1"/>
    <col min="3" max="3" width="9.421875" style="458" customWidth="1"/>
    <col min="4" max="4" width="8.28125" style="490" customWidth="1"/>
    <col min="5" max="5" width="12.28125" style="583" bestFit="1" customWidth="1"/>
    <col min="6" max="6" width="7.28125" style="578" customWidth="1"/>
    <col min="7" max="18" width="5.00390625" style="490" customWidth="1"/>
    <col min="19" max="19" width="5.00390625" style="581" customWidth="1"/>
    <col min="20" max="20" width="20.00390625" style="583" customWidth="1"/>
    <col min="21" max="16384" width="8.28125" style="447" customWidth="1"/>
  </cols>
  <sheetData>
    <row r="1" spans="1:20" ht="34.9" customHeight="1">
      <c r="A1" s="1599" t="s">
        <v>130</v>
      </c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1"/>
    </row>
    <row r="2" spans="1:20" ht="31.5" customHeight="1">
      <c r="A2" s="1520" t="s">
        <v>409</v>
      </c>
      <c r="B2" s="1521" t="s">
        <v>1182</v>
      </c>
      <c r="C2" s="1522"/>
      <c r="D2" s="1229"/>
      <c r="E2" s="1523"/>
      <c r="F2" s="1524"/>
      <c r="G2" s="1229"/>
      <c r="H2" s="1229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4"/>
      <c r="T2" s="455"/>
    </row>
    <row r="3" spans="1:20" ht="40.5" customHeight="1">
      <c r="A3" s="1525" t="s">
        <v>1183</v>
      </c>
      <c r="B3" s="1714" t="s">
        <v>1396</v>
      </c>
      <c r="C3" s="1714"/>
      <c r="D3" s="1714"/>
      <c r="E3" s="1714"/>
      <c r="F3" s="1714"/>
      <c r="G3" s="1714"/>
      <c r="H3" s="1714"/>
      <c r="I3" s="1714"/>
      <c r="J3" s="1714"/>
      <c r="K3" s="1714"/>
      <c r="L3" s="449"/>
      <c r="M3" s="449"/>
      <c r="N3" s="460" t="s">
        <v>134</v>
      </c>
      <c r="O3" s="449" t="s">
        <v>1397</v>
      </c>
      <c r="P3" s="449"/>
      <c r="Q3" s="451"/>
      <c r="R3" s="451"/>
      <c r="S3" s="454"/>
      <c r="T3" s="455"/>
    </row>
    <row r="4" spans="1:20" ht="17.25" customHeight="1">
      <c r="A4" s="448" t="s">
        <v>135</v>
      </c>
      <c r="B4" s="449"/>
      <c r="C4" s="450"/>
      <c r="D4" s="451"/>
      <c r="E4" s="452"/>
      <c r="F4" s="453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4"/>
      <c r="T4" s="455"/>
    </row>
    <row r="5" spans="1:20" ht="22.15" customHeight="1">
      <c r="A5" s="1527" t="s">
        <v>136</v>
      </c>
      <c r="B5" s="1527" t="s">
        <v>137</v>
      </c>
      <c r="C5" s="1592" t="s">
        <v>257</v>
      </c>
      <c r="D5" s="1527" t="s">
        <v>139</v>
      </c>
      <c r="E5" s="1529" t="s">
        <v>140</v>
      </c>
      <c r="F5" s="1527" t="s">
        <v>141</v>
      </c>
      <c r="G5" s="1527" t="s">
        <v>142</v>
      </c>
      <c r="H5" s="1527"/>
      <c r="I5" s="1527"/>
      <c r="J5" s="1527"/>
      <c r="K5" s="1527"/>
      <c r="L5" s="1527"/>
      <c r="M5" s="1527"/>
      <c r="N5" s="1527"/>
      <c r="O5" s="1527"/>
      <c r="P5" s="1527"/>
      <c r="Q5" s="1527"/>
      <c r="R5" s="1527"/>
      <c r="S5" s="1527"/>
      <c r="T5" s="1530" t="s">
        <v>143</v>
      </c>
    </row>
    <row r="6" spans="1:20" s="490" customFormat="1" ht="55.5" customHeight="1">
      <c r="A6" s="1527"/>
      <c r="B6" s="1527"/>
      <c r="C6" s="1592"/>
      <c r="D6" s="1527"/>
      <c r="E6" s="1529"/>
      <c r="F6" s="1527"/>
      <c r="G6" s="1531" t="s">
        <v>144</v>
      </c>
      <c r="H6" s="1531" t="s">
        <v>145</v>
      </c>
      <c r="I6" s="1531" t="s">
        <v>146</v>
      </c>
      <c r="J6" s="1531" t="s">
        <v>147</v>
      </c>
      <c r="K6" s="1531" t="s">
        <v>148</v>
      </c>
      <c r="L6" s="1531" t="s">
        <v>149</v>
      </c>
      <c r="M6" s="1531" t="s">
        <v>150</v>
      </c>
      <c r="N6" s="1531" t="s">
        <v>151</v>
      </c>
      <c r="O6" s="1531" t="s">
        <v>152</v>
      </c>
      <c r="P6" s="1532" t="s">
        <v>153</v>
      </c>
      <c r="Q6" s="1532" t="s">
        <v>154</v>
      </c>
      <c r="R6" s="1532" t="s">
        <v>155</v>
      </c>
      <c r="S6" s="1532" t="s">
        <v>156</v>
      </c>
      <c r="T6" s="1530"/>
    </row>
    <row r="7" spans="1:20" s="503" customFormat="1" ht="17.45" customHeight="1">
      <c r="A7" s="1593"/>
      <c r="B7" s="1593"/>
      <c r="C7" s="1593"/>
      <c r="D7" s="1554"/>
      <c r="E7" s="1555"/>
      <c r="F7" s="1554"/>
      <c r="G7" s="1556"/>
      <c r="H7" s="1556"/>
      <c r="I7" s="1556"/>
      <c r="J7" s="1556"/>
      <c r="K7" s="1556"/>
      <c r="L7" s="1556"/>
      <c r="M7" s="1556"/>
      <c r="N7" s="1556"/>
      <c r="O7" s="1556"/>
      <c r="P7" s="1556"/>
      <c r="Q7" s="1556"/>
      <c r="R7" s="1556"/>
      <c r="S7" s="1558"/>
      <c r="T7" s="1594"/>
    </row>
    <row r="8" spans="1:20" s="503" customFormat="1" ht="17.45" customHeight="1">
      <c r="A8" s="1715" t="s">
        <v>1398</v>
      </c>
      <c r="B8" s="1715"/>
      <c r="C8" s="1715"/>
      <c r="D8" s="1716"/>
      <c r="E8" s="1717"/>
      <c r="F8" s="1716"/>
      <c r="G8" s="1718"/>
      <c r="H8" s="1718"/>
      <c r="I8" s="1718"/>
      <c r="J8" s="1718"/>
      <c r="K8" s="1718"/>
      <c r="L8" s="1718"/>
      <c r="M8" s="1718"/>
      <c r="N8" s="1718"/>
      <c r="O8" s="1718"/>
      <c r="P8" s="1718"/>
      <c r="Q8" s="1718"/>
      <c r="R8" s="1718"/>
      <c r="S8" s="1719"/>
      <c r="T8" s="1720"/>
    </row>
    <row r="9" spans="1:20" s="503" customFormat="1" ht="38.25" customHeight="1">
      <c r="A9" s="976"/>
      <c r="B9" s="1712" t="s">
        <v>1399</v>
      </c>
      <c r="C9" s="1543"/>
      <c r="D9" s="1544" t="s">
        <v>1400</v>
      </c>
      <c r="E9" s="1576">
        <v>11000</v>
      </c>
      <c r="F9" s="1544" t="s">
        <v>1188</v>
      </c>
      <c r="G9" s="1532">
        <v>1</v>
      </c>
      <c r="H9" s="1546"/>
      <c r="I9" s="1546"/>
      <c r="J9" s="1546"/>
      <c r="K9" s="1546"/>
      <c r="L9" s="1546"/>
      <c r="M9" s="1546"/>
      <c r="N9" s="1546"/>
      <c r="O9" s="1546"/>
      <c r="P9" s="1546"/>
      <c r="Q9" s="1546"/>
      <c r="R9" s="1546"/>
      <c r="S9" s="1548">
        <f aca="true" t="shared" si="0" ref="S9:S26">SUM(G9:R9)</f>
        <v>1</v>
      </c>
      <c r="T9" s="1549">
        <f aca="true" t="shared" si="1" ref="T9:T26">E9*S9</f>
        <v>11000</v>
      </c>
    </row>
    <row r="10" spans="1:20" s="503" customFormat="1" ht="17.25" customHeight="1">
      <c r="A10" s="1715" t="s">
        <v>1401</v>
      </c>
      <c r="B10" s="1721"/>
      <c r="C10" s="1715"/>
      <c r="D10" s="1716"/>
      <c r="E10" s="1717"/>
      <c r="F10" s="1716"/>
      <c r="G10" s="1722"/>
      <c r="H10" s="1718"/>
      <c r="I10" s="1718"/>
      <c r="J10" s="1718"/>
      <c r="K10" s="1718"/>
      <c r="L10" s="1718"/>
      <c r="M10" s="1718"/>
      <c r="N10" s="1718"/>
      <c r="O10" s="1718"/>
      <c r="P10" s="1718"/>
      <c r="Q10" s="1718"/>
      <c r="R10" s="1718"/>
      <c r="S10" s="1719"/>
      <c r="T10" s="1723"/>
    </row>
    <row r="11" spans="1:20" s="503" customFormat="1" ht="38.25" customHeight="1">
      <c r="A11" s="976"/>
      <c r="B11" s="1708" t="s">
        <v>1402</v>
      </c>
      <c r="C11" s="1543"/>
      <c r="D11" s="1544" t="s">
        <v>1400</v>
      </c>
      <c r="E11" s="1576">
        <v>15000</v>
      </c>
      <c r="F11" s="1544" t="s">
        <v>1188</v>
      </c>
      <c r="G11" s="1532">
        <v>1</v>
      </c>
      <c r="H11" s="1546"/>
      <c r="I11" s="1546"/>
      <c r="J11" s="1546"/>
      <c r="K11" s="1546"/>
      <c r="L11" s="1546"/>
      <c r="M11" s="1546"/>
      <c r="N11" s="1546"/>
      <c r="O11" s="1546"/>
      <c r="P11" s="1546"/>
      <c r="Q11" s="1546"/>
      <c r="R11" s="1546"/>
      <c r="S11" s="1548">
        <f aca="true" t="shared" si="2" ref="S11">SUM(G11:R11)</f>
        <v>1</v>
      </c>
      <c r="T11" s="1549">
        <f aca="true" t="shared" si="3" ref="T11">E11*S11</f>
        <v>15000</v>
      </c>
    </row>
    <row r="12" spans="1:20" s="503" customFormat="1" ht="17.45" customHeight="1">
      <c r="A12" s="1715" t="s">
        <v>1403</v>
      </c>
      <c r="B12" s="1721"/>
      <c r="C12" s="1715"/>
      <c r="D12" s="1716"/>
      <c r="E12" s="1717"/>
      <c r="F12" s="1716"/>
      <c r="G12" s="1722"/>
      <c r="H12" s="1718"/>
      <c r="I12" s="1718"/>
      <c r="J12" s="1718"/>
      <c r="K12" s="1718"/>
      <c r="L12" s="1718"/>
      <c r="M12" s="1718"/>
      <c r="N12" s="1718"/>
      <c r="O12" s="1718"/>
      <c r="P12" s="1718"/>
      <c r="Q12" s="1718"/>
      <c r="R12" s="1718"/>
      <c r="S12" s="1719"/>
      <c r="T12" s="1723"/>
    </row>
    <row r="13" spans="1:20" s="503" customFormat="1" ht="42.75" customHeight="1">
      <c r="A13" s="1547"/>
      <c r="B13" s="1708" t="s">
        <v>1404</v>
      </c>
      <c r="C13" s="1543"/>
      <c r="D13" s="1544" t="s">
        <v>1405</v>
      </c>
      <c r="E13" s="1576">
        <v>109.34</v>
      </c>
      <c r="F13" s="1544" t="s">
        <v>1188</v>
      </c>
      <c r="G13" s="1532">
        <v>30</v>
      </c>
      <c r="H13" s="1546"/>
      <c r="I13" s="1546"/>
      <c r="J13" s="1546"/>
      <c r="K13" s="1546"/>
      <c r="L13" s="1546"/>
      <c r="M13" s="1546"/>
      <c r="N13" s="1546"/>
      <c r="O13" s="1546"/>
      <c r="P13" s="1546"/>
      <c r="Q13" s="1546"/>
      <c r="R13" s="1546"/>
      <c r="S13" s="1548">
        <f t="shared" si="0"/>
        <v>30</v>
      </c>
      <c r="T13" s="1549">
        <f t="shared" si="1"/>
        <v>3280.2000000000003</v>
      </c>
    </row>
    <row r="14" spans="1:20" s="503" customFormat="1" ht="30">
      <c r="A14" s="976"/>
      <c r="B14" s="1712" t="s">
        <v>1406</v>
      </c>
      <c r="C14" s="1543"/>
      <c r="D14" s="1544" t="s">
        <v>1229</v>
      </c>
      <c r="E14" s="1576">
        <v>365</v>
      </c>
      <c r="F14" s="1544" t="s">
        <v>1188</v>
      </c>
      <c r="G14" s="1532">
        <v>2</v>
      </c>
      <c r="H14" s="1546"/>
      <c r="I14" s="1546"/>
      <c r="J14" s="1546"/>
      <c r="K14" s="1546"/>
      <c r="L14" s="1546"/>
      <c r="M14" s="1546"/>
      <c r="N14" s="1546"/>
      <c r="O14" s="1546"/>
      <c r="P14" s="1546"/>
      <c r="Q14" s="1546"/>
      <c r="R14" s="1546"/>
      <c r="S14" s="1548">
        <f t="shared" si="0"/>
        <v>2</v>
      </c>
      <c r="T14" s="1549">
        <f t="shared" si="1"/>
        <v>730</v>
      </c>
    </row>
    <row r="15" spans="1:20" s="503" customFormat="1" ht="30">
      <c r="A15" s="976"/>
      <c r="B15" s="1712" t="s">
        <v>1407</v>
      </c>
      <c r="C15" s="1543"/>
      <c r="D15" s="1544" t="s">
        <v>1408</v>
      </c>
      <c r="E15" s="1576">
        <v>75</v>
      </c>
      <c r="F15" s="1544" t="s">
        <v>1188</v>
      </c>
      <c r="G15" s="1532">
        <v>3</v>
      </c>
      <c r="H15" s="1546"/>
      <c r="I15" s="1546"/>
      <c r="J15" s="1546"/>
      <c r="K15" s="1546"/>
      <c r="L15" s="1546"/>
      <c r="M15" s="1546"/>
      <c r="N15" s="1546"/>
      <c r="O15" s="1546"/>
      <c r="P15" s="1546"/>
      <c r="Q15" s="1546"/>
      <c r="R15" s="1546"/>
      <c r="S15" s="1548">
        <f t="shared" si="0"/>
        <v>3</v>
      </c>
      <c r="T15" s="1549">
        <f t="shared" si="1"/>
        <v>225</v>
      </c>
    </row>
    <row r="16" spans="1:20" s="503" customFormat="1" ht="22.5" customHeight="1">
      <c r="A16" s="976"/>
      <c r="B16" s="1724" t="s">
        <v>1409</v>
      </c>
      <c r="C16" s="1543"/>
      <c r="D16" s="1544"/>
      <c r="E16" s="1576"/>
      <c r="F16" s="1544" t="s">
        <v>1188</v>
      </c>
      <c r="G16" s="1532"/>
      <c r="H16" s="1546"/>
      <c r="I16" s="1546"/>
      <c r="J16" s="1546"/>
      <c r="K16" s="1546"/>
      <c r="L16" s="1546"/>
      <c r="M16" s="1546"/>
      <c r="N16" s="1546"/>
      <c r="O16" s="1546"/>
      <c r="P16" s="1546"/>
      <c r="Q16" s="1546"/>
      <c r="R16" s="1546"/>
      <c r="S16" s="1548"/>
      <c r="T16" s="1549"/>
    </row>
    <row r="17" spans="1:20" s="503" customFormat="1" ht="22.5" customHeight="1">
      <c r="A17" s="976"/>
      <c r="B17" s="1712" t="s">
        <v>1410</v>
      </c>
      <c r="C17" s="1543"/>
      <c r="D17" s="1544" t="s">
        <v>1411</v>
      </c>
      <c r="E17" s="1576">
        <v>600</v>
      </c>
      <c r="F17" s="1544" t="s">
        <v>1188</v>
      </c>
      <c r="G17" s="1532">
        <v>2</v>
      </c>
      <c r="H17" s="1546"/>
      <c r="I17" s="1546"/>
      <c r="J17" s="1546"/>
      <c r="K17" s="1546"/>
      <c r="L17" s="1546"/>
      <c r="M17" s="1546"/>
      <c r="N17" s="1546"/>
      <c r="O17" s="1546"/>
      <c r="P17" s="1546"/>
      <c r="Q17" s="1546"/>
      <c r="R17" s="1546"/>
      <c r="S17" s="1548">
        <f t="shared" si="0"/>
        <v>2</v>
      </c>
      <c r="T17" s="1549">
        <f t="shared" si="1"/>
        <v>1200</v>
      </c>
    </row>
    <row r="18" spans="1:20" s="503" customFormat="1" ht="22.5" customHeight="1">
      <c r="A18" s="976"/>
      <c r="B18" s="1712" t="s">
        <v>1412</v>
      </c>
      <c r="C18" s="1543"/>
      <c r="D18" s="1544" t="s">
        <v>1411</v>
      </c>
      <c r="E18" s="1576">
        <v>520</v>
      </c>
      <c r="F18" s="1544" t="s">
        <v>1188</v>
      </c>
      <c r="G18" s="1532">
        <v>2</v>
      </c>
      <c r="H18" s="1546"/>
      <c r="I18" s="1546"/>
      <c r="J18" s="1546"/>
      <c r="K18" s="1546"/>
      <c r="L18" s="1546"/>
      <c r="M18" s="1546"/>
      <c r="N18" s="1546"/>
      <c r="O18" s="1546"/>
      <c r="P18" s="1546"/>
      <c r="Q18" s="1546"/>
      <c r="R18" s="1546"/>
      <c r="S18" s="1548">
        <f t="shared" si="0"/>
        <v>2</v>
      </c>
      <c r="T18" s="1549">
        <f t="shared" si="1"/>
        <v>1040</v>
      </c>
    </row>
    <row r="19" spans="1:20" s="503" customFormat="1" ht="22.5" customHeight="1">
      <c r="A19" s="1547"/>
      <c r="B19" s="1708" t="s">
        <v>1413</v>
      </c>
      <c r="C19" s="1543"/>
      <c r="D19" s="1544" t="s">
        <v>1411</v>
      </c>
      <c r="E19" s="1576">
        <v>300</v>
      </c>
      <c r="F19" s="1544" t="s">
        <v>1188</v>
      </c>
      <c r="G19" s="1532">
        <v>2</v>
      </c>
      <c r="H19" s="1546"/>
      <c r="I19" s="1546"/>
      <c r="J19" s="1546"/>
      <c r="K19" s="1546"/>
      <c r="L19" s="1546"/>
      <c r="M19" s="1546"/>
      <c r="N19" s="1546"/>
      <c r="O19" s="1546"/>
      <c r="P19" s="1546"/>
      <c r="Q19" s="1546"/>
      <c r="R19" s="1546"/>
      <c r="S19" s="1548">
        <f t="shared" si="0"/>
        <v>2</v>
      </c>
      <c r="T19" s="1549">
        <f t="shared" si="1"/>
        <v>600</v>
      </c>
    </row>
    <row r="20" spans="1:20" s="503" customFormat="1" ht="53.25" customHeight="1">
      <c r="A20" s="1547"/>
      <c r="B20" s="1708" t="s">
        <v>1414</v>
      </c>
      <c r="C20" s="1543"/>
      <c r="D20" s="1544" t="s">
        <v>585</v>
      </c>
      <c r="E20" s="1576">
        <v>280</v>
      </c>
      <c r="F20" s="1544" t="s">
        <v>1188</v>
      </c>
      <c r="G20" s="1532">
        <v>11</v>
      </c>
      <c r="H20" s="1546"/>
      <c r="I20" s="1546"/>
      <c r="J20" s="1546"/>
      <c r="K20" s="1546"/>
      <c r="L20" s="1546"/>
      <c r="M20" s="1546"/>
      <c r="N20" s="1546"/>
      <c r="O20" s="1546"/>
      <c r="P20" s="1546"/>
      <c r="Q20" s="1546"/>
      <c r="R20" s="1546"/>
      <c r="S20" s="1548">
        <f t="shared" si="0"/>
        <v>11</v>
      </c>
      <c r="T20" s="1549">
        <f t="shared" si="1"/>
        <v>3080</v>
      </c>
    </row>
    <row r="21" spans="1:20" s="503" customFormat="1" ht="24.75" customHeight="1">
      <c r="A21" s="1547"/>
      <c r="B21" s="1708" t="s">
        <v>1415</v>
      </c>
      <c r="C21" s="1543"/>
      <c r="D21" s="1544" t="s">
        <v>1416</v>
      </c>
      <c r="E21" s="1576">
        <v>600</v>
      </c>
      <c r="F21" s="1544" t="s">
        <v>1188</v>
      </c>
      <c r="G21" s="1532">
        <v>1</v>
      </c>
      <c r="H21" s="1546"/>
      <c r="I21" s="1546"/>
      <c r="J21" s="1546"/>
      <c r="K21" s="1546"/>
      <c r="L21" s="1546"/>
      <c r="M21" s="1546"/>
      <c r="N21" s="1546"/>
      <c r="O21" s="1546"/>
      <c r="P21" s="1546"/>
      <c r="Q21" s="1546"/>
      <c r="R21" s="1546"/>
      <c r="S21" s="1548">
        <f t="shared" si="0"/>
        <v>1</v>
      </c>
      <c r="T21" s="1549">
        <f t="shared" si="1"/>
        <v>600</v>
      </c>
    </row>
    <row r="22" spans="1:20" s="503" customFormat="1" ht="38.25" customHeight="1">
      <c r="A22" s="1547"/>
      <c r="B22" s="1708" t="s">
        <v>1417</v>
      </c>
      <c r="C22" s="1543"/>
      <c r="D22" s="1544" t="s">
        <v>1416</v>
      </c>
      <c r="E22" s="1576">
        <v>700</v>
      </c>
      <c r="F22" s="1544" t="s">
        <v>1188</v>
      </c>
      <c r="G22" s="1532">
        <v>2</v>
      </c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8">
        <f t="shared" si="0"/>
        <v>2</v>
      </c>
      <c r="T22" s="1549">
        <f t="shared" si="1"/>
        <v>1400</v>
      </c>
    </row>
    <row r="23" spans="1:20" s="503" customFormat="1" ht="22.5" customHeight="1">
      <c r="A23" s="1547"/>
      <c r="B23" s="1724" t="s">
        <v>1409</v>
      </c>
      <c r="C23" s="1543"/>
      <c r="D23" s="1544"/>
      <c r="E23" s="1576"/>
      <c r="F23" s="1544" t="s">
        <v>1188</v>
      </c>
      <c r="G23" s="1532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8"/>
      <c r="T23" s="1549"/>
    </row>
    <row r="24" spans="1:20" s="503" customFormat="1" ht="22.5" customHeight="1">
      <c r="A24" s="1547"/>
      <c r="B24" s="1708" t="s">
        <v>1410</v>
      </c>
      <c r="C24" s="1543"/>
      <c r="D24" s="1544" t="s">
        <v>1411</v>
      </c>
      <c r="E24" s="1576">
        <v>600</v>
      </c>
      <c r="F24" s="1544" t="s">
        <v>1188</v>
      </c>
      <c r="G24" s="1532">
        <v>3</v>
      </c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8">
        <f t="shared" si="0"/>
        <v>3</v>
      </c>
      <c r="T24" s="1549">
        <f t="shared" si="1"/>
        <v>1800</v>
      </c>
    </row>
    <row r="25" spans="1:20" s="503" customFormat="1" ht="22.5" customHeight="1">
      <c r="A25" s="976"/>
      <c r="B25" s="1712" t="s">
        <v>1418</v>
      </c>
      <c r="C25" s="1543"/>
      <c r="D25" s="1544" t="s">
        <v>1411</v>
      </c>
      <c r="E25" s="1576">
        <v>520</v>
      </c>
      <c r="F25" s="1544" t="s">
        <v>1188</v>
      </c>
      <c r="G25" s="1532">
        <v>3</v>
      </c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8">
        <f t="shared" si="0"/>
        <v>3</v>
      </c>
      <c r="T25" s="1549">
        <f t="shared" si="1"/>
        <v>1560</v>
      </c>
    </row>
    <row r="26" spans="1:20" s="503" customFormat="1" ht="22.5" customHeight="1">
      <c r="A26" s="976"/>
      <c r="B26" s="1712" t="s">
        <v>1413</v>
      </c>
      <c r="C26" s="1543"/>
      <c r="D26" s="1544" t="s">
        <v>1419</v>
      </c>
      <c r="E26" s="1576">
        <v>300</v>
      </c>
      <c r="F26" s="1544" t="s">
        <v>1188</v>
      </c>
      <c r="G26" s="1532">
        <v>12</v>
      </c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8">
        <f t="shared" si="0"/>
        <v>12</v>
      </c>
      <c r="T26" s="1549">
        <f t="shared" si="1"/>
        <v>3600</v>
      </c>
    </row>
    <row r="27" spans="1:20" s="503" customFormat="1" ht="17.45" customHeight="1">
      <c r="A27" s="1715" t="s">
        <v>1420</v>
      </c>
      <c r="B27" s="1721"/>
      <c r="C27" s="1715"/>
      <c r="D27" s="1716"/>
      <c r="E27" s="1717"/>
      <c r="F27" s="1716"/>
      <c r="G27" s="1722"/>
      <c r="H27" s="1718"/>
      <c r="I27" s="1718"/>
      <c r="J27" s="1718"/>
      <c r="K27" s="1718"/>
      <c r="L27" s="1718"/>
      <c r="M27" s="1718"/>
      <c r="N27" s="1718"/>
      <c r="O27" s="1718"/>
      <c r="P27" s="1718"/>
      <c r="Q27" s="1718"/>
      <c r="R27" s="1718"/>
      <c r="S27" s="1719"/>
      <c r="T27" s="1723"/>
    </row>
    <row r="28" spans="1:20" s="503" customFormat="1" ht="21.75" customHeight="1">
      <c r="A28" s="1725"/>
      <c r="B28" s="1726" t="s">
        <v>1421</v>
      </c>
      <c r="C28" s="1725"/>
      <c r="D28" s="1544" t="s">
        <v>1422</v>
      </c>
      <c r="E28" s="1576">
        <v>555</v>
      </c>
      <c r="F28" s="1544" t="s">
        <v>1188</v>
      </c>
      <c r="G28" s="1532"/>
      <c r="H28" s="1546"/>
      <c r="I28" s="1546"/>
      <c r="J28" s="1546">
        <v>2</v>
      </c>
      <c r="K28" s="1546"/>
      <c r="L28" s="1546"/>
      <c r="M28" s="1546"/>
      <c r="N28" s="1546"/>
      <c r="O28" s="1546"/>
      <c r="P28" s="1546"/>
      <c r="Q28" s="1546"/>
      <c r="R28" s="1546"/>
      <c r="S28" s="1548">
        <f aca="true" t="shared" si="4" ref="S28:S46">SUM(G28:R28)</f>
        <v>2</v>
      </c>
      <c r="T28" s="1549">
        <f aca="true" t="shared" si="5" ref="T28:T46">E28*S28</f>
        <v>1110</v>
      </c>
    </row>
    <row r="29" spans="1:20" s="503" customFormat="1" ht="21.75" customHeight="1">
      <c r="A29" s="1725"/>
      <c r="B29" s="1726" t="s">
        <v>1423</v>
      </c>
      <c r="C29" s="1725"/>
      <c r="D29" s="1544" t="s">
        <v>1229</v>
      </c>
      <c r="E29" s="1576">
        <v>95</v>
      </c>
      <c r="F29" s="1544" t="s">
        <v>1188</v>
      </c>
      <c r="G29" s="1532"/>
      <c r="H29" s="1546"/>
      <c r="I29" s="1546"/>
      <c r="J29" s="1546">
        <v>2</v>
      </c>
      <c r="K29" s="1546"/>
      <c r="L29" s="1546"/>
      <c r="M29" s="1546"/>
      <c r="N29" s="1546"/>
      <c r="O29" s="1546"/>
      <c r="P29" s="1546"/>
      <c r="Q29" s="1546"/>
      <c r="R29" s="1546"/>
      <c r="S29" s="1548">
        <f t="shared" si="4"/>
        <v>2</v>
      </c>
      <c r="T29" s="1549">
        <f t="shared" si="5"/>
        <v>190</v>
      </c>
    </row>
    <row r="30" spans="1:20" s="503" customFormat="1" ht="21.75" customHeight="1">
      <c r="A30" s="1725"/>
      <c r="B30" s="1726" t="s">
        <v>1424</v>
      </c>
      <c r="C30" s="1725"/>
      <c r="D30" s="1544" t="s">
        <v>1229</v>
      </c>
      <c r="E30" s="1576">
        <v>55</v>
      </c>
      <c r="F30" s="1544" t="s">
        <v>1188</v>
      </c>
      <c r="G30" s="1532"/>
      <c r="H30" s="1546"/>
      <c r="I30" s="1546"/>
      <c r="J30" s="1546">
        <v>2</v>
      </c>
      <c r="K30" s="1546"/>
      <c r="L30" s="1546"/>
      <c r="M30" s="1546"/>
      <c r="N30" s="1546"/>
      <c r="O30" s="1546"/>
      <c r="P30" s="1546"/>
      <c r="Q30" s="1546"/>
      <c r="R30" s="1546"/>
      <c r="S30" s="1548">
        <f t="shared" si="4"/>
        <v>2</v>
      </c>
      <c r="T30" s="1549">
        <f t="shared" si="5"/>
        <v>110</v>
      </c>
    </row>
    <row r="31" spans="1:20" s="503" customFormat="1" ht="21.75" customHeight="1">
      <c r="A31" s="1725"/>
      <c r="B31" s="1726" t="s">
        <v>1425</v>
      </c>
      <c r="C31" s="1725"/>
      <c r="D31" s="1544" t="s">
        <v>1229</v>
      </c>
      <c r="E31" s="1576">
        <v>405</v>
      </c>
      <c r="F31" s="1544" t="s">
        <v>1188</v>
      </c>
      <c r="G31" s="1532"/>
      <c r="H31" s="1546"/>
      <c r="I31" s="1546"/>
      <c r="J31" s="1546">
        <v>2</v>
      </c>
      <c r="K31" s="1546"/>
      <c r="L31" s="1546"/>
      <c r="M31" s="1546"/>
      <c r="N31" s="1546"/>
      <c r="O31" s="1546"/>
      <c r="P31" s="1546"/>
      <c r="Q31" s="1546"/>
      <c r="R31" s="1546"/>
      <c r="S31" s="1548">
        <f t="shared" si="4"/>
        <v>2</v>
      </c>
      <c r="T31" s="1549">
        <f t="shared" si="5"/>
        <v>810</v>
      </c>
    </row>
    <row r="32" spans="1:20" s="503" customFormat="1" ht="21.75" customHeight="1">
      <c r="A32" s="1725"/>
      <c r="B32" s="1726" t="s">
        <v>1426</v>
      </c>
      <c r="C32" s="1725"/>
      <c r="D32" s="1544" t="s">
        <v>1229</v>
      </c>
      <c r="E32" s="1576">
        <v>235</v>
      </c>
      <c r="F32" s="1544" t="s">
        <v>1188</v>
      </c>
      <c r="G32" s="1532"/>
      <c r="H32" s="1546"/>
      <c r="I32" s="1546"/>
      <c r="J32" s="1546">
        <v>2</v>
      </c>
      <c r="K32" s="1546"/>
      <c r="L32" s="1546"/>
      <c r="M32" s="1546"/>
      <c r="N32" s="1546"/>
      <c r="O32" s="1546"/>
      <c r="P32" s="1546"/>
      <c r="Q32" s="1546"/>
      <c r="R32" s="1546"/>
      <c r="S32" s="1548">
        <f t="shared" si="4"/>
        <v>2</v>
      </c>
      <c r="T32" s="1549">
        <f t="shared" si="5"/>
        <v>470</v>
      </c>
    </row>
    <row r="33" spans="1:20" s="503" customFormat="1" ht="21.75" customHeight="1">
      <c r="A33" s="1725"/>
      <c r="B33" s="1726" t="s">
        <v>1409</v>
      </c>
      <c r="C33" s="1725"/>
      <c r="D33" s="1544" t="s">
        <v>1229</v>
      </c>
      <c r="E33" s="1576">
        <v>145</v>
      </c>
      <c r="F33" s="1544" t="s">
        <v>1188</v>
      </c>
      <c r="G33" s="1532"/>
      <c r="H33" s="1546"/>
      <c r="I33" s="1546"/>
      <c r="J33" s="1546">
        <v>2</v>
      </c>
      <c r="K33" s="1546"/>
      <c r="L33" s="1546"/>
      <c r="M33" s="1546"/>
      <c r="N33" s="1546"/>
      <c r="O33" s="1546"/>
      <c r="P33" s="1546"/>
      <c r="Q33" s="1546"/>
      <c r="R33" s="1546"/>
      <c r="S33" s="1548">
        <f t="shared" si="4"/>
        <v>2</v>
      </c>
      <c r="T33" s="1549">
        <f t="shared" si="5"/>
        <v>290</v>
      </c>
    </row>
    <row r="34" spans="1:20" s="503" customFormat="1" ht="21.75" customHeight="1">
      <c r="A34" s="1725"/>
      <c r="B34" s="1726" t="s">
        <v>1427</v>
      </c>
      <c r="C34" s="1725"/>
      <c r="D34" s="1544" t="s">
        <v>1229</v>
      </c>
      <c r="E34" s="1576">
        <v>135</v>
      </c>
      <c r="F34" s="1544" t="s">
        <v>1188</v>
      </c>
      <c r="G34" s="1532"/>
      <c r="H34" s="1546"/>
      <c r="I34" s="1546"/>
      <c r="J34" s="1546">
        <v>2</v>
      </c>
      <c r="K34" s="1546"/>
      <c r="L34" s="1546"/>
      <c r="M34" s="1546"/>
      <c r="N34" s="1546"/>
      <c r="O34" s="1546"/>
      <c r="P34" s="1546"/>
      <c r="Q34" s="1546"/>
      <c r="R34" s="1546"/>
      <c r="S34" s="1548">
        <f t="shared" si="4"/>
        <v>2</v>
      </c>
      <c r="T34" s="1549">
        <f t="shared" si="5"/>
        <v>270</v>
      </c>
    </row>
    <row r="35" spans="1:20" s="503" customFormat="1" ht="21.75" customHeight="1">
      <c r="A35" s="1715" t="s">
        <v>1428</v>
      </c>
      <c r="B35" s="1715"/>
      <c r="C35" s="1715"/>
      <c r="D35" s="1716"/>
      <c r="E35" s="1717"/>
      <c r="F35" s="1716"/>
      <c r="G35" s="1722"/>
      <c r="H35" s="1718"/>
      <c r="I35" s="1718"/>
      <c r="J35" s="1718"/>
      <c r="K35" s="1718"/>
      <c r="L35" s="1718"/>
      <c r="M35" s="1718"/>
      <c r="N35" s="1718"/>
      <c r="O35" s="1718"/>
      <c r="P35" s="1718"/>
      <c r="Q35" s="1718"/>
      <c r="R35" s="1718"/>
      <c r="S35" s="1719"/>
      <c r="T35" s="1723"/>
    </row>
    <row r="36" spans="1:20" s="503" customFormat="1" ht="39" customHeight="1">
      <c r="A36" s="1725"/>
      <c r="B36" s="1726" t="s">
        <v>1429</v>
      </c>
      <c r="C36" s="1725"/>
      <c r="D36" s="1544" t="s">
        <v>1430</v>
      </c>
      <c r="E36" s="1576">
        <v>3600</v>
      </c>
      <c r="F36" s="1544" t="s">
        <v>1188</v>
      </c>
      <c r="G36" s="1532">
        <v>5</v>
      </c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8">
        <f aca="true" t="shared" si="6" ref="S36:S45">SUM(G36:R36)</f>
        <v>5</v>
      </c>
      <c r="T36" s="1549">
        <f aca="true" t="shared" si="7" ref="T36:T45">E36*S36</f>
        <v>18000</v>
      </c>
    </row>
    <row r="37" spans="1:20" s="503" customFormat="1" ht="44.25" customHeight="1">
      <c r="A37" s="1726"/>
      <c r="B37" s="1726" t="s">
        <v>1431</v>
      </c>
      <c r="C37" s="1726"/>
      <c r="D37" s="1544" t="s">
        <v>1199</v>
      </c>
      <c r="E37" s="1576">
        <v>195</v>
      </c>
      <c r="F37" s="1544" t="s">
        <v>1188</v>
      </c>
      <c r="G37" s="1532">
        <v>6</v>
      </c>
      <c r="H37" s="1546"/>
      <c r="I37" s="1546"/>
      <c r="J37" s="1546"/>
      <c r="K37" s="1546"/>
      <c r="L37" s="1546"/>
      <c r="M37" s="1546"/>
      <c r="N37" s="1546"/>
      <c r="O37" s="1546"/>
      <c r="P37" s="1546"/>
      <c r="Q37" s="1546"/>
      <c r="R37" s="1546"/>
      <c r="S37" s="1548">
        <f t="shared" si="6"/>
        <v>6</v>
      </c>
      <c r="T37" s="1549">
        <f t="shared" si="7"/>
        <v>1170</v>
      </c>
    </row>
    <row r="38" spans="1:20" s="503" customFormat="1" ht="39" customHeight="1">
      <c r="A38" s="1726"/>
      <c r="B38" s="1726" t="s">
        <v>1432</v>
      </c>
      <c r="C38" s="1726"/>
      <c r="D38" s="1544" t="s">
        <v>1199</v>
      </c>
      <c r="E38" s="1576">
        <v>135</v>
      </c>
      <c r="F38" s="1544" t="s">
        <v>1188</v>
      </c>
      <c r="G38" s="1532">
        <v>7</v>
      </c>
      <c r="H38" s="1546"/>
      <c r="I38" s="1546"/>
      <c r="J38" s="1546"/>
      <c r="K38" s="1546"/>
      <c r="L38" s="1546"/>
      <c r="M38" s="1546"/>
      <c r="N38" s="1546"/>
      <c r="O38" s="1546"/>
      <c r="P38" s="1546"/>
      <c r="Q38" s="1546"/>
      <c r="R38" s="1546"/>
      <c r="S38" s="1548">
        <f t="shared" si="6"/>
        <v>7</v>
      </c>
      <c r="T38" s="1549">
        <f t="shared" si="7"/>
        <v>945</v>
      </c>
    </row>
    <row r="39" spans="1:20" s="503" customFormat="1" ht="26.25" customHeight="1">
      <c r="A39" s="1726"/>
      <c r="B39" s="1726" t="s">
        <v>1433</v>
      </c>
      <c r="C39" s="1726"/>
      <c r="D39" s="1544" t="s">
        <v>1199</v>
      </c>
      <c r="E39" s="1576">
        <v>65</v>
      </c>
      <c r="F39" s="1544" t="s">
        <v>1188</v>
      </c>
      <c r="G39" s="1532">
        <v>2</v>
      </c>
      <c r="H39" s="1546"/>
      <c r="I39" s="1546"/>
      <c r="J39" s="1546"/>
      <c r="K39" s="1546"/>
      <c r="L39" s="1546"/>
      <c r="M39" s="1546"/>
      <c r="N39" s="1546"/>
      <c r="O39" s="1546"/>
      <c r="P39" s="1546"/>
      <c r="Q39" s="1546"/>
      <c r="R39" s="1546"/>
      <c r="S39" s="1548">
        <f t="shared" si="6"/>
        <v>2</v>
      </c>
      <c r="T39" s="1549">
        <f t="shared" si="7"/>
        <v>130</v>
      </c>
    </row>
    <row r="40" spans="1:20" s="503" customFormat="1" ht="42" customHeight="1">
      <c r="A40" s="1726"/>
      <c r="B40" s="1726" t="s">
        <v>1414</v>
      </c>
      <c r="C40" s="1726"/>
      <c r="D40" s="1544" t="s">
        <v>585</v>
      </c>
      <c r="E40" s="1576">
        <v>281</v>
      </c>
      <c r="F40" s="1544" t="s">
        <v>1188</v>
      </c>
      <c r="G40" s="1532">
        <v>5</v>
      </c>
      <c r="H40" s="1546"/>
      <c r="I40" s="1546"/>
      <c r="J40" s="1546"/>
      <c r="K40" s="1546"/>
      <c r="L40" s="1546"/>
      <c r="M40" s="1546"/>
      <c r="N40" s="1546"/>
      <c r="O40" s="1546"/>
      <c r="P40" s="1546"/>
      <c r="Q40" s="1546"/>
      <c r="R40" s="1546"/>
      <c r="S40" s="1548">
        <f t="shared" si="6"/>
        <v>5</v>
      </c>
      <c r="T40" s="1549">
        <f t="shared" si="7"/>
        <v>1405</v>
      </c>
    </row>
    <row r="41" spans="1:20" s="503" customFormat="1" ht="26.25" customHeight="1">
      <c r="A41" s="1726"/>
      <c r="B41" s="1726" t="s">
        <v>1415</v>
      </c>
      <c r="C41" s="1726"/>
      <c r="D41" s="1544" t="s">
        <v>1434</v>
      </c>
      <c r="E41" s="1576">
        <v>600</v>
      </c>
      <c r="F41" s="1544" t="s">
        <v>1188</v>
      </c>
      <c r="G41" s="1532">
        <v>0.5</v>
      </c>
      <c r="H41" s="1546"/>
      <c r="I41" s="1546"/>
      <c r="J41" s="1546"/>
      <c r="K41" s="1546"/>
      <c r="L41" s="1546"/>
      <c r="M41" s="1546"/>
      <c r="N41" s="1546"/>
      <c r="O41" s="1546"/>
      <c r="P41" s="1546"/>
      <c r="Q41" s="1546"/>
      <c r="R41" s="1546"/>
      <c r="S41" s="1548">
        <f t="shared" si="6"/>
        <v>0.5</v>
      </c>
      <c r="T41" s="1549">
        <f t="shared" si="7"/>
        <v>300</v>
      </c>
    </row>
    <row r="42" spans="1:20" s="503" customFormat="1" ht="26.25" customHeight="1">
      <c r="A42" s="1726"/>
      <c r="B42" s="1726" t="s">
        <v>1417</v>
      </c>
      <c r="C42" s="1726"/>
      <c r="D42" s="1544" t="s">
        <v>1434</v>
      </c>
      <c r="E42" s="1576">
        <v>700</v>
      </c>
      <c r="F42" s="1544" t="s">
        <v>1188</v>
      </c>
      <c r="G42" s="1532">
        <v>0.5</v>
      </c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8">
        <f t="shared" si="6"/>
        <v>0.5</v>
      </c>
      <c r="T42" s="1549">
        <f t="shared" si="7"/>
        <v>350</v>
      </c>
    </row>
    <row r="43" spans="1:20" s="503" customFormat="1" ht="39" customHeight="1">
      <c r="A43" s="1726"/>
      <c r="B43" s="1726" t="s">
        <v>1435</v>
      </c>
      <c r="C43" s="1726"/>
      <c r="D43" s="1544" t="s">
        <v>1199</v>
      </c>
      <c r="E43" s="1576">
        <v>80</v>
      </c>
      <c r="F43" s="1544" t="s">
        <v>1188</v>
      </c>
      <c r="G43" s="1532">
        <v>20</v>
      </c>
      <c r="H43" s="1546"/>
      <c r="I43" s="1546"/>
      <c r="J43" s="1546"/>
      <c r="K43" s="1546"/>
      <c r="L43" s="1546"/>
      <c r="M43" s="1546"/>
      <c r="N43" s="1546"/>
      <c r="O43" s="1546"/>
      <c r="P43" s="1546"/>
      <c r="Q43" s="1546"/>
      <c r="R43" s="1546"/>
      <c r="S43" s="1548">
        <f t="shared" si="6"/>
        <v>20</v>
      </c>
      <c r="T43" s="1549">
        <f t="shared" si="7"/>
        <v>1600</v>
      </c>
    </row>
    <row r="44" spans="1:20" s="503" customFormat="1" ht="39" customHeight="1">
      <c r="A44" s="1726"/>
      <c r="B44" s="1726" t="s">
        <v>1406</v>
      </c>
      <c r="C44" s="1726"/>
      <c r="D44" s="1544" t="s">
        <v>1199</v>
      </c>
      <c r="E44" s="1576">
        <v>360</v>
      </c>
      <c r="F44" s="1544" t="s">
        <v>1188</v>
      </c>
      <c r="G44" s="1532">
        <v>6</v>
      </c>
      <c r="H44" s="1546"/>
      <c r="I44" s="1546"/>
      <c r="J44" s="1546"/>
      <c r="K44" s="1546"/>
      <c r="L44" s="1546"/>
      <c r="M44" s="1546"/>
      <c r="N44" s="1546"/>
      <c r="O44" s="1546"/>
      <c r="P44" s="1546"/>
      <c r="Q44" s="1546"/>
      <c r="R44" s="1546"/>
      <c r="S44" s="1548">
        <f t="shared" si="6"/>
        <v>6</v>
      </c>
      <c r="T44" s="1549">
        <f t="shared" si="7"/>
        <v>2160</v>
      </c>
    </row>
    <row r="45" spans="1:20" s="503" customFormat="1" ht="39" customHeight="1">
      <c r="A45" s="1726"/>
      <c r="B45" s="1726" t="s">
        <v>1436</v>
      </c>
      <c r="C45" s="1726"/>
      <c r="D45" s="1544" t="s">
        <v>1408</v>
      </c>
      <c r="E45" s="1576">
        <v>100</v>
      </c>
      <c r="F45" s="1544" t="s">
        <v>1188</v>
      </c>
      <c r="G45" s="1532">
        <v>3</v>
      </c>
      <c r="H45" s="1546"/>
      <c r="I45" s="1546"/>
      <c r="J45" s="1546"/>
      <c r="K45" s="1546"/>
      <c r="L45" s="1546"/>
      <c r="M45" s="1546"/>
      <c r="N45" s="1546"/>
      <c r="O45" s="1546"/>
      <c r="P45" s="1546"/>
      <c r="Q45" s="1546"/>
      <c r="R45" s="1546"/>
      <c r="S45" s="1548">
        <f t="shared" si="6"/>
        <v>3</v>
      </c>
      <c r="T45" s="1549">
        <f t="shared" si="7"/>
        <v>300</v>
      </c>
    </row>
    <row r="46" spans="1:20" s="503" customFormat="1" ht="39" customHeight="1">
      <c r="A46" s="1726"/>
      <c r="B46" s="1726" t="s">
        <v>1437</v>
      </c>
      <c r="C46" s="1726"/>
      <c r="D46" s="1544" t="s">
        <v>1408</v>
      </c>
      <c r="E46" s="1576">
        <v>80</v>
      </c>
      <c r="F46" s="1544" t="s">
        <v>1188</v>
      </c>
      <c r="G46" s="1532">
        <v>3</v>
      </c>
      <c r="H46" s="1546"/>
      <c r="I46" s="1546"/>
      <c r="J46" s="1546"/>
      <c r="K46" s="1546"/>
      <c r="L46" s="1546"/>
      <c r="M46" s="1546"/>
      <c r="N46" s="1546"/>
      <c r="O46" s="1546"/>
      <c r="P46" s="1546"/>
      <c r="Q46" s="1546"/>
      <c r="R46" s="1546"/>
      <c r="S46" s="1548">
        <f t="shared" si="4"/>
        <v>3</v>
      </c>
      <c r="T46" s="1549">
        <f t="shared" si="5"/>
        <v>240</v>
      </c>
    </row>
    <row r="47" spans="1:20" s="576" customFormat="1" ht="21.6" customHeight="1">
      <c r="A47" s="1727" t="s">
        <v>156</v>
      </c>
      <c r="B47" s="1727"/>
      <c r="C47" s="1727"/>
      <c r="D47" s="1727"/>
      <c r="E47" s="1727"/>
      <c r="F47" s="1727"/>
      <c r="G47" s="1727"/>
      <c r="H47" s="1727"/>
      <c r="I47" s="1727"/>
      <c r="J47" s="1727"/>
      <c r="K47" s="1727"/>
      <c r="L47" s="1727"/>
      <c r="M47" s="1727"/>
      <c r="N47" s="1727"/>
      <c r="O47" s="1727"/>
      <c r="P47" s="1727"/>
      <c r="Q47" s="1727"/>
      <c r="R47" s="1727"/>
      <c r="S47" s="1727"/>
      <c r="T47" s="1710">
        <f>SUM(T7:T46)</f>
        <v>74965.2</v>
      </c>
    </row>
    <row r="48" spans="1:20" s="576" customFormat="1" ht="15" customHeight="1">
      <c r="A48" s="1728"/>
      <c r="B48" s="1728"/>
      <c r="C48" s="1728"/>
      <c r="D48" s="1728"/>
      <c r="E48" s="1728"/>
      <c r="F48" s="1728"/>
      <c r="G48" s="1728"/>
      <c r="H48" s="1728"/>
      <c r="I48" s="1728"/>
      <c r="J48" s="1728"/>
      <c r="K48" s="1728"/>
      <c r="L48" s="1728"/>
      <c r="M48" s="1728"/>
      <c r="N48" s="1728"/>
      <c r="O48" s="1728"/>
      <c r="P48" s="1728"/>
      <c r="Q48" s="1728"/>
      <c r="R48" s="1728"/>
      <c r="S48" s="1728"/>
      <c r="T48" s="1729"/>
    </row>
    <row r="49" spans="1:20" ht="15">
      <c r="A49" s="582" t="s">
        <v>481</v>
      </c>
      <c r="N49" s="1585"/>
      <c r="O49" s="1586"/>
      <c r="T49" s="577"/>
    </row>
    <row r="50" ht="15">
      <c r="T50" s="577"/>
    </row>
    <row r="51" spans="1:20" ht="27.6" customHeight="1">
      <c r="A51" s="585" t="s">
        <v>1438</v>
      </c>
      <c r="C51" s="586"/>
      <c r="D51" s="1114"/>
      <c r="E51" s="578"/>
      <c r="F51" s="490"/>
      <c r="J51" s="490" t="s">
        <v>337</v>
      </c>
      <c r="R51" s="581"/>
      <c r="S51" s="587"/>
      <c r="T51" s="449"/>
    </row>
    <row r="52" spans="1:20" ht="18">
      <c r="A52" s="585"/>
      <c r="B52" s="1588" t="s">
        <v>1247</v>
      </c>
      <c r="C52" s="1588"/>
      <c r="D52" s="1114"/>
      <c r="E52" s="578"/>
      <c r="F52" s="490"/>
      <c r="L52" s="1589" t="s">
        <v>1248</v>
      </c>
      <c r="M52" s="1589"/>
      <c r="N52" s="1589"/>
      <c r="O52" s="1589"/>
      <c r="P52" s="1589"/>
      <c r="Q52" s="1589"/>
      <c r="R52" s="1589"/>
      <c r="S52" s="1589"/>
      <c r="T52" s="1589"/>
    </row>
    <row r="53" spans="2:20" ht="13.9" customHeight="1">
      <c r="B53" s="1590" t="s">
        <v>1249</v>
      </c>
      <c r="C53" s="1590"/>
      <c r="L53" s="1225" t="s">
        <v>1250</v>
      </c>
      <c r="M53" s="1225"/>
      <c r="N53" s="1225"/>
      <c r="O53" s="1225"/>
      <c r="P53" s="1225"/>
      <c r="Q53" s="1225"/>
      <c r="R53" s="1225"/>
      <c r="S53" s="1225"/>
      <c r="T53" s="1225"/>
    </row>
    <row r="54" ht="15">
      <c r="T54" s="577"/>
    </row>
    <row r="55" ht="15">
      <c r="T55" s="577"/>
    </row>
    <row r="56" ht="15">
      <c r="T56" s="577"/>
    </row>
    <row r="57" ht="15">
      <c r="T57" s="577"/>
    </row>
    <row r="58" ht="15">
      <c r="T58" s="577"/>
    </row>
    <row r="59" ht="15">
      <c r="T59" s="577"/>
    </row>
    <row r="60" ht="15">
      <c r="T60" s="577"/>
    </row>
    <row r="61" ht="15">
      <c r="T61" s="577"/>
    </row>
    <row r="62" ht="15">
      <c r="T62" s="577"/>
    </row>
    <row r="63" ht="15">
      <c r="T63" s="577"/>
    </row>
    <row r="64" ht="15">
      <c r="T64" s="577"/>
    </row>
    <row r="65" ht="15">
      <c r="T65" s="577"/>
    </row>
    <row r="66" spans="3:20" ht="15"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577"/>
    </row>
    <row r="67" spans="3:20" ht="15"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577"/>
    </row>
    <row r="68" spans="3:20" ht="15"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577"/>
    </row>
    <row r="69" spans="3:20" ht="15"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577"/>
    </row>
    <row r="70" spans="3:20" ht="15"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577"/>
    </row>
    <row r="71" spans="3:20" ht="15"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577"/>
    </row>
    <row r="72" spans="3:20" ht="15"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577"/>
    </row>
    <row r="73" spans="3:20" ht="15"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577"/>
    </row>
    <row r="74" spans="3:20" ht="15">
      <c r="C74" s="447"/>
      <c r="D74" s="447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577"/>
    </row>
    <row r="75" spans="3:20" ht="15"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577"/>
    </row>
    <row r="76" spans="3:20" ht="15">
      <c r="C76" s="447"/>
      <c r="D76" s="447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577"/>
    </row>
    <row r="77" spans="3:20" ht="15">
      <c r="C77" s="447"/>
      <c r="D77" s="447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577"/>
    </row>
    <row r="78" spans="3:20" ht="15"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577"/>
    </row>
    <row r="79" spans="3:20" ht="15"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577"/>
    </row>
    <row r="80" spans="3:20" ht="15"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577"/>
    </row>
  </sheetData>
  <mergeCells count="16">
    <mergeCell ref="A7:C7"/>
    <mergeCell ref="A47:S47"/>
    <mergeCell ref="B52:C52"/>
    <mergeCell ref="L52:T52"/>
    <mergeCell ref="B53:C53"/>
    <mergeCell ref="L53:T53"/>
    <mergeCell ref="A1:T1"/>
    <mergeCell ref="B3:K3"/>
    <mergeCell ref="A5:A6"/>
    <mergeCell ref="B5:B6"/>
    <mergeCell ref="C5:C6"/>
    <mergeCell ref="D5:D6"/>
    <mergeCell ref="E5:E6"/>
    <mergeCell ref="F5:F6"/>
    <mergeCell ref="G5:S5"/>
    <mergeCell ref="T5:T6"/>
  </mergeCells>
  <printOptions/>
  <pageMargins left="0.25" right="0.25" top="0.5" bottom="0.25" header="0.3" footer="0.3"/>
  <pageSetup fitToHeight="0" fitToWidth="0" horizontalDpi="600" verticalDpi="600" orientation="landscape" paperSize="5" scale="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view="pageBreakPreview" zoomScale="85" zoomScaleSheetLayoutView="85" workbookViewId="0" topLeftCell="A1">
      <selection activeCell="E16" sqref="E16"/>
    </sheetView>
  </sheetViews>
  <sheetFormatPr defaultColWidth="9.140625" defaultRowHeight="15"/>
  <cols>
    <col min="1" max="1" width="11.140625" style="1063" customWidth="1"/>
    <col min="2" max="2" width="54.8515625" style="1822" customWidth="1"/>
    <col min="3" max="3" width="9.7109375" style="1822" customWidth="1"/>
    <col min="4" max="4" width="17.421875" style="1823" customWidth="1"/>
    <col min="5" max="5" width="12.28125" style="1063" customWidth="1"/>
    <col min="6" max="6" width="18.421875" style="681" customWidth="1"/>
    <col min="7" max="7" width="15.140625" style="1824" customWidth="1"/>
    <col min="8" max="11" width="12.7109375" style="1063" customWidth="1"/>
    <col min="12" max="12" width="26.8515625" style="1063" customWidth="1"/>
    <col min="13" max="16384" width="9.140625" style="1063" customWidth="1"/>
  </cols>
  <sheetData>
    <row r="1" spans="1:12" ht="15">
      <c r="A1" s="1730" t="s">
        <v>1439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  <c r="L1" s="1732"/>
    </row>
    <row r="2" spans="1:12" ht="15">
      <c r="A2" s="1733" t="s">
        <v>252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  <c r="L2" s="1735"/>
    </row>
    <row r="3" spans="1:12" ht="15">
      <c r="A3" s="1736" t="s">
        <v>1440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737"/>
    </row>
    <row r="4" spans="1:12" ht="15.75" thickBot="1">
      <c r="A4" s="1738" t="s">
        <v>1441</v>
      </c>
      <c r="B4" s="1739"/>
      <c r="C4" s="1739"/>
      <c r="D4" s="1739"/>
      <c r="E4" s="1739"/>
      <c r="F4" s="1739"/>
      <c r="G4" s="1739"/>
      <c r="H4" s="1739"/>
      <c r="I4" s="1739"/>
      <c r="J4" s="1739"/>
      <c r="K4" s="1739"/>
      <c r="L4" s="1740"/>
    </row>
    <row r="5" spans="1:12" ht="15">
      <c r="A5" s="1741" t="s">
        <v>1442</v>
      </c>
      <c r="B5" s="1742"/>
      <c r="C5" s="1743" t="s">
        <v>1443</v>
      </c>
      <c r="D5" s="1743"/>
      <c r="E5" s="1743"/>
      <c r="F5" s="1743"/>
      <c r="G5" s="1743" t="s">
        <v>1444</v>
      </c>
      <c r="H5" s="1743"/>
      <c r="I5" s="1743"/>
      <c r="J5" s="1743"/>
      <c r="K5" s="1743"/>
      <c r="L5" s="1744"/>
    </row>
    <row r="6" spans="1:12" ht="15.75">
      <c r="A6" s="1745"/>
      <c r="B6" s="1746"/>
      <c r="C6" s="1746"/>
      <c r="D6" s="1747"/>
      <c r="E6" s="1748"/>
      <c r="F6" s="1749"/>
      <c r="G6" s="1750"/>
      <c r="H6" s="1748"/>
      <c r="I6" s="1748"/>
      <c r="J6" s="1748"/>
      <c r="K6" s="1748"/>
      <c r="L6" s="1751"/>
    </row>
    <row r="7" spans="1:12" ht="15" customHeight="1">
      <c r="A7" s="1752" t="s">
        <v>1445</v>
      </c>
      <c r="B7" s="1753">
        <v>150000</v>
      </c>
      <c r="C7" s="1754" t="s">
        <v>1446</v>
      </c>
      <c r="D7" s="1754"/>
      <c r="E7" s="1754"/>
      <c r="F7" s="1754"/>
      <c r="G7" s="1754"/>
      <c r="H7" s="1754"/>
      <c r="I7" s="1754"/>
      <c r="J7" s="1754"/>
      <c r="K7" s="1754"/>
      <c r="L7" s="1755"/>
    </row>
    <row r="8" spans="1:12" ht="1.5" customHeight="1">
      <c r="A8" s="1752"/>
      <c r="B8" s="1756"/>
      <c r="C8" s="1754"/>
      <c r="D8" s="1754"/>
      <c r="E8" s="1754"/>
      <c r="F8" s="1754"/>
      <c r="G8" s="1754"/>
      <c r="H8" s="1754"/>
      <c r="I8" s="1754"/>
      <c r="J8" s="1754"/>
      <c r="K8" s="1754"/>
      <c r="L8" s="1755"/>
    </row>
    <row r="9" spans="1:12" ht="15">
      <c r="A9" s="1757" t="s">
        <v>135</v>
      </c>
      <c r="B9" s="1758"/>
      <c r="C9" s="1754"/>
      <c r="D9" s="1754"/>
      <c r="E9" s="1754"/>
      <c r="F9" s="1754"/>
      <c r="G9" s="1754"/>
      <c r="H9" s="1754"/>
      <c r="I9" s="1754"/>
      <c r="J9" s="1754"/>
      <c r="K9" s="1754"/>
      <c r="L9" s="1755"/>
    </row>
    <row r="10" spans="1:12" ht="15">
      <c r="A10" s="1745"/>
      <c r="B10" s="1759"/>
      <c r="C10" s="1759"/>
      <c r="D10" s="1759"/>
      <c r="E10" s="1759"/>
      <c r="F10" s="1759"/>
      <c r="G10" s="1759"/>
      <c r="H10" s="1759"/>
      <c r="I10" s="1759"/>
      <c r="J10" s="1759"/>
      <c r="K10" s="1759"/>
      <c r="L10" s="1760"/>
    </row>
    <row r="11" spans="1:12" s="1766" customFormat="1" ht="30">
      <c r="A11" s="1761" t="s">
        <v>14</v>
      </c>
      <c r="B11" s="1762" t="s">
        <v>137</v>
      </c>
      <c r="C11" s="1762" t="s">
        <v>1447</v>
      </c>
      <c r="D11" s="1763" t="s">
        <v>1448</v>
      </c>
      <c r="E11" s="1764" t="s">
        <v>1449</v>
      </c>
      <c r="F11" s="1763" t="s">
        <v>1450</v>
      </c>
      <c r="G11" s="1762" t="s">
        <v>141</v>
      </c>
      <c r="H11" s="1762" t="s">
        <v>19</v>
      </c>
      <c r="I11" s="1762"/>
      <c r="J11" s="1762"/>
      <c r="K11" s="1762"/>
      <c r="L11" s="1765" t="s">
        <v>1451</v>
      </c>
    </row>
    <row r="12" spans="1:12" s="1766" customFormat="1" ht="35.25" customHeight="1">
      <c r="A12" s="1761"/>
      <c r="B12" s="1762"/>
      <c r="C12" s="1762"/>
      <c r="D12" s="1763"/>
      <c r="E12" s="1764" t="s">
        <v>1452</v>
      </c>
      <c r="F12" s="1763"/>
      <c r="G12" s="1762"/>
      <c r="H12" s="1764" t="s">
        <v>1453</v>
      </c>
      <c r="I12" s="1764" t="s">
        <v>1454</v>
      </c>
      <c r="J12" s="1764" t="s">
        <v>1455</v>
      </c>
      <c r="K12" s="1764" t="s">
        <v>1456</v>
      </c>
      <c r="L12" s="1765"/>
    </row>
    <row r="13" spans="1:12" ht="15.75">
      <c r="A13" s="1767" t="s">
        <v>1457</v>
      </c>
      <c r="B13" s="1768"/>
      <c r="C13" s="1768"/>
      <c r="D13" s="1768"/>
      <c r="E13" s="1768"/>
      <c r="F13" s="1768"/>
      <c r="G13" s="1768"/>
      <c r="H13" s="1768"/>
      <c r="I13" s="1768"/>
      <c r="J13" s="1768"/>
      <c r="K13" s="1768"/>
      <c r="L13" s="1769"/>
    </row>
    <row r="14" spans="1:12" s="1779" customFormat="1" ht="15.75">
      <c r="A14" s="1770" t="s">
        <v>158</v>
      </c>
      <c r="B14" s="1771" t="s">
        <v>1458</v>
      </c>
      <c r="C14" s="1772" t="s">
        <v>404</v>
      </c>
      <c r="D14" s="1773">
        <v>1380</v>
      </c>
      <c r="E14" s="1774">
        <v>4</v>
      </c>
      <c r="F14" s="1775">
        <f aca="true" t="shared" si="0" ref="F14:F31">D14*E14</f>
        <v>5520</v>
      </c>
      <c r="G14" s="1775" t="s">
        <v>232</v>
      </c>
      <c r="H14" s="1774">
        <v>3</v>
      </c>
      <c r="I14" s="1774">
        <v>1</v>
      </c>
      <c r="J14" s="1776"/>
      <c r="K14" s="1777"/>
      <c r="L14" s="1778"/>
    </row>
    <row r="15" spans="1:12" s="1779" customFormat="1" ht="15.75">
      <c r="A15" s="1770" t="s">
        <v>162</v>
      </c>
      <c r="B15" s="1780" t="s">
        <v>1459</v>
      </c>
      <c r="C15" s="1781" t="s">
        <v>164</v>
      </c>
      <c r="D15" s="1773">
        <v>235</v>
      </c>
      <c r="E15" s="1774">
        <v>30</v>
      </c>
      <c r="F15" s="1775">
        <f>D15*E15</f>
        <v>7050</v>
      </c>
      <c r="G15" s="1775" t="s">
        <v>232</v>
      </c>
      <c r="H15" s="1774">
        <v>20</v>
      </c>
      <c r="I15" s="1774">
        <v>10</v>
      </c>
      <c r="J15" s="1776"/>
      <c r="K15" s="1777"/>
      <c r="L15" s="1778"/>
    </row>
    <row r="16" spans="1:12" s="1779" customFormat="1" ht="15.75">
      <c r="A16" s="1770" t="s">
        <v>165</v>
      </c>
      <c r="B16" s="1782" t="s">
        <v>1460</v>
      </c>
      <c r="C16" s="1783" t="s">
        <v>164</v>
      </c>
      <c r="D16" s="1773">
        <v>215</v>
      </c>
      <c r="E16" s="1784" t="s">
        <v>187</v>
      </c>
      <c r="F16" s="1775">
        <f t="shared" si="0"/>
        <v>2580</v>
      </c>
      <c r="G16" s="1775" t="s">
        <v>232</v>
      </c>
      <c r="H16" s="1784" t="s">
        <v>183</v>
      </c>
      <c r="I16" s="1784" t="s">
        <v>162</v>
      </c>
      <c r="J16" s="1776"/>
      <c r="K16" s="1777"/>
      <c r="L16" s="1778"/>
    </row>
    <row r="17" spans="1:12" s="1779" customFormat="1" ht="15.75">
      <c r="A17" s="1770" t="s">
        <v>167</v>
      </c>
      <c r="B17" s="1782" t="s">
        <v>1461</v>
      </c>
      <c r="C17" s="1783" t="s">
        <v>164</v>
      </c>
      <c r="D17" s="1773">
        <v>500</v>
      </c>
      <c r="E17" s="1784" t="s">
        <v>162</v>
      </c>
      <c r="F17" s="1775">
        <f t="shared" si="0"/>
        <v>1000</v>
      </c>
      <c r="G17" s="1775" t="s">
        <v>232</v>
      </c>
      <c r="H17" s="1784" t="s">
        <v>162</v>
      </c>
      <c r="I17" s="1784"/>
      <c r="J17" s="1776"/>
      <c r="K17" s="1777"/>
      <c r="L17" s="1778"/>
    </row>
    <row r="18" spans="1:12" s="1779" customFormat="1" ht="15.75">
      <c r="A18" s="1770" t="s">
        <v>170</v>
      </c>
      <c r="B18" s="1782" t="s">
        <v>1462</v>
      </c>
      <c r="C18" s="1783" t="s">
        <v>960</v>
      </c>
      <c r="D18" s="1773">
        <v>10</v>
      </c>
      <c r="E18" s="1784" t="s">
        <v>1463</v>
      </c>
      <c r="F18" s="1775">
        <f t="shared" si="0"/>
        <v>1000</v>
      </c>
      <c r="G18" s="1775" t="s">
        <v>232</v>
      </c>
      <c r="H18" s="1784" t="s">
        <v>1463</v>
      </c>
      <c r="I18" s="1784"/>
      <c r="J18" s="1777"/>
      <c r="K18" s="1777"/>
      <c r="L18" s="1785"/>
    </row>
    <row r="19" spans="1:12" s="1779" customFormat="1" ht="15.75">
      <c r="A19" s="1770" t="s">
        <v>173</v>
      </c>
      <c r="B19" s="1782" t="s">
        <v>1464</v>
      </c>
      <c r="C19" s="1783" t="s">
        <v>960</v>
      </c>
      <c r="D19" s="1773">
        <v>136</v>
      </c>
      <c r="E19" s="1784" t="s">
        <v>173</v>
      </c>
      <c r="F19" s="1775">
        <f t="shared" si="0"/>
        <v>816</v>
      </c>
      <c r="G19" s="1775" t="s">
        <v>232</v>
      </c>
      <c r="H19" s="1784" t="s">
        <v>173</v>
      </c>
      <c r="I19" s="1784"/>
      <c r="J19" s="1786"/>
      <c r="K19" s="1786"/>
      <c r="L19" s="1787"/>
    </row>
    <row r="20" spans="1:12" s="1779" customFormat="1" ht="15.75">
      <c r="A20" s="1770" t="s">
        <v>176</v>
      </c>
      <c r="B20" s="1782" t="s">
        <v>1465</v>
      </c>
      <c r="C20" s="1783" t="s">
        <v>193</v>
      </c>
      <c r="D20" s="1773">
        <v>39</v>
      </c>
      <c r="E20" s="1784" t="s">
        <v>173</v>
      </c>
      <c r="F20" s="1775">
        <f t="shared" si="0"/>
        <v>234</v>
      </c>
      <c r="G20" s="1775" t="s">
        <v>232</v>
      </c>
      <c r="H20" s="1784" t="s">
        <v>173</v>
      </c>
      <c r="I20" s="1784"/>
      <c r="J20" s="1786"/>
      <c r="K20" s="1786"/>
      <c r="L20" s="1787"/>
    </row>
    <row r="21" spans="1:12" s="1779" customFormat="1" ht="15.75">
      <c r="A21" s="1770" t="s">
        <v>178</v>
      </c>
      <c r="B21" s="1782" t="s">
        <v>277</v>
      </c>
      <c r="C21" s="1783" t="s">
        <v>960</v>
      </c>
      <c r="D21" s="1773">
        <v>20</v>
      </c>
      <c r="E21" s="1784" t="s">
        <v>173</v>
      </c>
      <c r="F21" s="1775">
        <f t="shared" si="0"/>
        <v>120</v>
      </c>
      <c r="G21" s="1775" t="s">
        <v>232</v>
      </c>
      <c r="H21" s="1784" t="s">
        <v>173</v>
      </c>
      <c r="I21" s="1784"/>
      <c r="J21" s="1786"/>
      <c r="K21" s="1786"/>
      <c r="L21" s="1787"/>
    </row>
    <row r="22" spans="1:12" s="1779" customFormat="1" ht="15.75">
      <c r="A22" s="1770" t="s">
        <v>180</v>
      </c>
      <c r="B22" s="1782" t="s">
        <v>1466</v>
      </c>
      <c r="C22" s="1783" t="s">
        <v>193</v>
      </c>
      <c r="D22" s="1773">
        <v>72</v>
      </c>
      <c r="E22" s="1784" t="s">
        <v>165</v>
      </c>
      <c r="F22" s="1775">
        <f t="shared" si="0"/>
        <v>216</v>
      </c>
      <c r="G22" s="1775" t="s">
        <v>232</v>
      </c>
      <c r="H22" s="1784" t="s">
        <v>165</v>
      </c>
      <c r="I22" s="1784"/>
      <c r="J22" s="1786"/>
      <c r="K22" s="1786"/>
      <c r="L22" s="1787"/>
    </row>
    <row r="23" spans="1:12" s="1779" customFormat="1" ht="15.75">
      <c r="A23" s="1770" t="s">
        <v>183</v>
      </c>
      <c r="B23" s="1782" t="s">
        <v>1467</v>
      </c>
      <c r="C23" s="1783" t="s">
        <v>960</v>
      </c>
      <c r="D23" s="1773">
        <v>34</v>
      </c>
      <c r="E23" s="1784" t="s">
        <v>183</v>
      </c>
      <c r="F23" s="1775">
        <f t="shared" si="0"/>
        <v>340</v>
      </c>
      <c r="G23" s="1775" t="s">
        <v>232</v>
      </c>
      <c r="H23" s="1784" t="s">
        <v>170</v>
      </c>
      <c r="I23" s="1784" t="s">
        <v>170</v>
      </c>
      <c r="J23" s="1786"/>
      <c r="K23" s="1786"/>
      <c r="L23" s="1787"/>
    </row>
    <row r="24" spans="1:12" s="1779" customFormat="1" ht="15.75">
      <c r="A24" s="1770" t="s">
        <v>185</v>
      </c>
      <c r="B24" s="1782" t="s">
        <v>1468</v>
      </c>
      <c r="C24" s="1783" t="s">
        <v>960</v>
      </c>
      <c r="D24" s="1773">
        <v>56</v>
      </c>
      <c r="E24" s="1784" t="s">
        <v>170</v>
      </c>
      <c r="F24" s="1775">
        <f t="shared" si="0"/>
        <v>280</v>
      </c>
      <c r="G24" s="1775" t="s">
        <v>232</v>
      </c>
      <c r="H24" s="1784" t="s">
        <v>165</v>
      </c>
      <c r="I24" s="1784" t="s">
        <v>162</v>
      </c>
      <c r="J24" s="1786"/>
      <c r="K24" s="1786"/>
      <c r="L24" s="1787"/>
    </row>
    <row r="25" spans="1:12" s="1779" customFormat="1" ht="15.75">
      <c r="A25" s="1770" t="s">
        <v>187</v>
      </c>
      <c r="B25" s="1782" t="s">
        <v>1469</v>
      </c>
      <c r="C25" s="1783" t="s">
        <v>960</v>
      </c>
      <c r="D25" s="1773">
        <v>45</v>
      </c>
      <c r="E25" s="1784" t="s">
        <v>165</v>
      </c>
      <c r="F25" s="1775">
        <f t="shared" si="0"/>
        <v>135</v>
      </c>
      <c r="G25" s="1775" t="s">
        <v>232</v>
      </c>
      <c r="H25" s="1784" t="s">
        <v>165</v>
      </c>
      <c r="I25" s="1784"/>
      <c r="J25" s="1786"/>
      <c r="K25" s="1786"/>
      <c r="L25" s="1787"/>
    </row>
    <row r="26" spans="1:12" s="1779" customFormat="1" ht="15.75">
      <c r="A26" s="1770" t="s">
        <v>189</v>
      </c>
      <c r="B26" s="1782" t="s">
        <v>1470</v>
      </c>
      <c r="C26" s="1783" t="s">
        <v>193</v>
      </c>
      <c r="D26" s="1773">
        <v>45</v>
      </c>
      <c r="E26" s="1784" t="s">
        <v>165</v>
      </c>
      <c r="F26" s="1775">
        <f t="shared" si="0"/>
        <v>135</v>
      </c>
      <c r="G26" s="1775" t="s">
        <v>232</v>
      </c>
      <c r="H26" s="1784" t="s">
        <v>165</v>
      </c>
      <c r="I26" s="1784"/>
      <c r="J26" s="1786"/>
      <c r="K26" s="1786"/>
      <c r="L26" s="1787"/>
    </row>
    <row r="27" spans="1:12" s="1779" customFormat="1" ht="15.75">
      <c r="A27" s="1770" t="s">
        <v>191</v>
      </c>
      <c r="B27" s="1782" t="s">
        <v>1471</v>
      </c>
      <c r="C27" s="1783" t="s">
        <v>193</v>
      </c>
      <c r="D27" s="1773">
        <v>18</v>
      </c>
      <c r="E27" s="1784" t="s">
        <v>167</v>
      </c>
      <c r="F27" s="1775">
        <f t="shared" si="0"/>
        <v>72</v>
      </c>
      <c r="G27" s="1775" t="s">
        <v>232</v>
      </c>
      <c r="H27" s="1784" t="s">
        <v>165</v>
      </c>
      <c r="I27" s="1784" t="s">
        <v>158</v>
      </c>
      <c r="J27" s="1786"/>
      <c r="K27" s="1786"/>
      <c r="L27" s="1787"/>
    </row>
    <row r="28" spans="1:12" s="1779" customFormat="1" ht="15.75">
      <c r="A28" s="1770" t="s">
        <v>194</v>
      </c>
      <c r="B28" s="1782" t="s">
        <v>1472</v>
      </c>
      <c r="C28" s="1783" t="s">
        <v>960</v>
      </c>
      <c r="D28" s="1773">
        <v>25</v>
      </c>
      <c r="E28" s="1784" t="s">
        <v>167</v>
      </c>
      <c r="F28" s="1775">
        <f t="shared" si="0"/>
        <v>100</v>
      </c>
      <c r="G28" s="1775" t="s">
        <v>232</v>
      </c>
      <c r="H28" s="1784" t="s">
        <v>165</v>
      </c>
      <c r="I28" s="1784" t="s">
        <v>158</v>
      </c>
      <c r="J28" s="1786"/>
      <c r="K28" s="1786"/>
      <c r="L28" s="1787"/>
    </row>
    <row r="29" spans="1:12" s="1779" customFormat="1" ht="15.75">
      <c r="A29" s="1770" t="s">
        <v>197</v>
      </c>
      <c r="B29" s="1782" t="s">
        <v>1473</v>
      </c>
      <c r="C29" s="1783" t="s">
        <v>960</v>
      </c>
      <c r="D29" s="1773">
        <v>64</v>
      </c>
      <c r="E29" s="1784" t="s">
        <v>165</v>
      </c>
      <c r="F29" s="1775">
        <f t="shared" si="0"/>
        <v>192</v>
      </c>
      <c r="G29" s="1775" t="s">
        <v>232</v>
      </c>
      <c r="H29" s="1784" t="s">
        <v>162</v>
      </c>
      <c r="I29" s="1784" t="s">
        <v>158</v>
      </c>
      <c r="J29" s="1786"/>
      <c r="K29" s="1786"/>
      <c r="L29" s="1787"/>
    </row>
    <row r="30" spans="1:12" s="1779" customFormat="1" ht="15.75">
      <c r="A30" s="1770" t="s">
        <v>199</v>
      </c>
      <c r="B30" s="1782" t="s">
        <v>1474</v>
      </c>
      <c r="C30" s="1783" t="s">
        <v>960</v>
      </c>
      <c r="D30" s="1773">
        <v>130</v>
      </c>
      <c r="E30" s="1784" t="s">
        <v>158</v>
      </c>
      <c r="F30" s="1775">
        <f t="shared" si="0"/>
        <v>130</v>
      </c>
      <c r="G30" s="1775" t="s">
        <v>232</v>
      </c>
      <c r="H30" s="1784" t="s">
        <v>158</v>
      </c>
      <c r="I30" s="1784"/>
      <c r="J30" s="1786"/>
      <c r="K30" s="1786"/>
      <c r="L30" s="1787"/>
    </row>
    <row r="31" spans="1:12" s="1779" customFormat="1" ht="15.75">
      <c r="A31" s="1770" t="s">
        <v>202</v>
      </c>
      <c r="B31" s="1782" t="s">
        <v>1475</v>
      </c>
      <c r="C31" s="1783" t="s">
        <v>960</v>
      </c>
      <c r="D31" s="1773">
        <v>40</v>
      </c>
      <c r="E31" s="1784" t="s">
        <v>162</v>
      </c>
      <c r="F31" s="1775">
        <f t="shared" si="0"/>
        <v>80</v>
      </c>
      <c r="G31" s="1775" t="s">
        <v>232</v>
      </c>
      <c r="H31" s="1784" t="s">
        <v>162</v>
      </c>
      <c r="I31" s="1784"/>
      <c r="J31" s="1786"/>
      <c r="K31" s="1786"/>
      <c r="L31" s="1787"/>
    </row>
    <row r="32" spans="1:12" s="1779" customFormat="1" ht="15.75">
      <c r="A32" s="1788" t="s">
        <v>1476</v>
      </c>
      <c r="B32" s="1789"/>
      <c r="C32" s="1789"/>
      <c r="D32" s="1789"/>
      <c r="E32" s="1789"/>
      <c r="F32" s="1790">
        <f>SUM(F14:F31)</f>
        <v>20000</v>
      </c>
      <c r="G32" s="1791"/>
      <c r="H32" s="1791"/>
      <c r="I32" s="1791"/>
      <c r="J32" s="1791"/>
      <c r="K32" s="1791"/>
      <c r="L32" s="1792"/>
    </row>
    <row r="33" spans="1:12" s="1779" customFormat="1" ht="15.75">
      <c r="A33" s="1793"/>
      <c r="B33" s="1782"/>
      <c r="C33" s="1782"/>
      <c r="D33" s="1794"/>
      <c r="E33" s="1784"/>
      <c r="F33" s="1777"/>
      <c r="G33" s="1795"/>
      <c r="H33" s="1784"/>
      <c r="I33" s="1786"/>
      <c r="J33" s="1786"/>
      <c r="K33" s="1786"/>
      <c r="L33" s="1787"/>
    </row>
    <row r="34" spans="1:12" s="1779" customFormat="1" ht="15">
      <c r="A34" s="1796" t="s">
        <v>1477</v>
      </c>
      <c r="B34" s="1797"/>
      <c r="C34" s="1797"/>
      <c r="D34" s="1797"/>
      <c r="E34" s="1797"/>
      <c r="F34" s="1797"/>
      <c r="G34" s="1797"/>
      <c r="H34" s="1797"/>
      <c r="I34" s="1797"/>
      <c r="J34" s="1797"/>
      <c r="K34" s="1797"/>
      <c r="L34" s="1798"/>
    </row>
    <row r="35" spans="1:12" s="1779" customFormat="1" ht="15.75">
      <c r="A35" s="1793">
        <v>1</v>
      </c>
      <c r="B35" s="1782" t="s">
        <v>1478</v>
      </c>
      <c r="C35" s="1782"/>
      <c r="D35" s="1799"/>
      <c r="E35" s="1784"/>
      <c r="F35" s="1777">
        <v>50000</v>
      </c>
      <c r="G35" s="1775" t="s">
        <v>232</v>
      </c>
      <c r="H35" s="1800" t="s">
        <v>1479</v>
      </c>
      <c r="I35" s="1800"/>
      <c r="J35" s="1800"/>
      <c r="K35" s="1800"/>
      <c r="L35" s="1787"/>
    </row>
    <row r="36" spans="1:12" s="1779" customFormat="1" ht="15.75">
      <c r="A36" s="1788" t="s">
        <v>1476</v>
      </c>
      <c r="B36" s="1789"/>
      <c r="C36" s="1789"/>
      <c r="D36" s="1789"/>
      <c r="E36" s="1789"/>
      <c r="F36" s="1790">
        <f>(F35)</f>
        <v>50000</v>
      </c>
      <c r="G36" s="1791"/>
      <c r="H36" s="1791"/>
      <c r="I36" s="1791"/>
      <c r="J36" s="1791"/>
      <c r="K36" s="1791"/>
      <c r="L36" s="1792"/>
    </row>
    <row r="37" spans="1:12" s="1779" customFormat="1" ht="15.75">
      <c r="A37" s="1793"/>
      <c r="B37" s="1782"/>
      <c r="C37" s="1782"/>
      <c r="D37" s="1799"/>
      <c r="E37" s="1784"/>
      <c r="F37" s="1777"/>
      <c r="G37" s="1795"/>
      <c r="H37" s="1784"/>
      <c r="I37" s="1786"/>
      <c r="J37" s="1786"/>
      <c r="K37" s="1786"/>
      <c r="L37" s="1787"/>
    </row>
    <row r="38" spans="1:12" s="1779" customFormat="1" ht="15">
      <c r="A38" s="1796" t="s">
        <v>1480</v>
      </c>
      <c r="B38" s="1797"/>
      <c r="C38" s="1797"/>
      <c r="D38" s="1797"/>
      <c r="E38" s="1797"/>
      <c r="F38" s="1797"/>
      <c r="G38" s="1797"/>
      <c r="H38" s="1797"/>
      <c r="I38" s="1797"/>
      <c r="J38" s="1797"/>
      <c r="K38" s="1797"/>
      <c r="L38" s="1798"/>
    </row>
    <row r="39" spans="1:12" s="1779" customFormat="1" ht="15.75">
      <c r="A39" s="1793">
        <v>1</v>
      </c>
      <c r="B39" s="1782" t="s">
        <v>1481</v>
      </c>
      <c r="C39" s="1782"/>
      <c r="D39" s="1799"/>
      <c r="E39" s="1784"/>
      <c r="F39" s="1777">
        <v>80000</v>
      </c>
      <c r="G39" s="1775" t="s">
        <v>232</v>
      </c>
      <c r="H39" s="1800" t="s">
        <v>1479</v>
      </c>
      <c r="I39" s="1800"/>
      <c r="J39" s="1800"/>
      <c r="K39" s="1800"/>
      <c r="L39" s="1787"/>
    </row>
    <row r="40" spans="1:12" s="1779" customFormat="1" ht="15.75">
      <c r="A40" s="1788" t="s">
        <v>1476</v>
      </c>
      <c r="B40" s="1789"/>
      <c r="C40" s="1789"/>
      <c r="D40" s="1789"/>
      <c r="E40" s="1789"/>
      <c r="F40" s="1790">
        <f>(F39)</f>
        <v>80000</v>
      </c>
      <c r="G40" s="1791"/>
      <c r="H40" s="1791"/>
      <c r="I40" s="1791"/>
      <c r="J40" s="1791"/>
      <c r="K40" s="1791"/>
      <c r="L40" s="1792"/>
    </row>
    <row r="41" spans="1:12" s="1779" customFormat="1" ht="15.75">
      <c r="A41" s="1793"/>
      <c r="B41" s="1782"/>
      <c r="C41" s="1782"/>
      <c r="D41" s="1799"/>
      <c r="E41" s="1784"/>
      <c r="F41" s="1777"/>
      <c r="G41" s="1795"/>
      <c r="H41" s="1784"/>
      <c r="I41" s="1786"/>
      <c r="J41" s="1786"/>
      <c r="K41" s="1786"/>
      <c r="L41" s="1787"/>
    </row>
    <row r="42" spans="1:12" ht="16.5" thickBot="1">
      <c r="A42" s="1801" t="s">
        <v>1482</v>
      </c>
      <c r="B42" s="1802"/>
      <c r="C42" s="1802"/>
      <c r="D42" s="1802"/>
      <c r="E42" s="1802"/>
      <c r="F42" s="1803">
        <f>(F32+F36+F40)</f>
        <v>150000</v>
      </c>
      <c r="G42" s="1804"/>
      <c r="H42" s="1804"/>
      <c r="I42" s="1804"/>
      <c r="J42" s="1804"/>
      <c r="K42" s="1804"/>
      <c r="L42" s="1805"/>
    </row>
    <row r="43" spans="1:12" ht="15.75">
      <c r="A43" s="1587" t="s">
        <v>1483</v>
      </c>
      <c r="B43" s="1806"/>
      <c r="C43" s="1807"/>
      <c r="D43" s="1808"/>
      <c r="E43" s="1808"/>
      <c r="F43" s="1809"/>
      <c r="G43" s="1810"/>
      <c r="H43" s="1808"/>
      <c r="I43" s="1808" t="s">
        <v>1484</v>
      </c>
      <c r="J43" s="1808"/>
      <c r="K43" s="1808"/>
      <c r="L43" s="1808"/>
    </row>
    <row r="44" spans="1:12" ht="15.75">
      <c r="A44" s="1218"/>
      <c r="B44" s="1806"/>
      <c r="C44" s="1806"/>
      <c r="D44" s="1807"/>
      <c r="E44" s="1808"/>
      <c r="F44" s="1809"/>
      <c r="G44" s="1810"/>
      <c r="H44" s="1808"/>
      <c r="I44" s="1808"/>
      <c r="J44" s="1808"/>
      <c r="K44" s="1808"/>
      <c r="L44" s="1808"/>
    </row>
    <row r="45" spans="1:12" ht="23.25">
      <c r="A45" s="1218"/>
      <c r="B45" s="1811" t="s">
        <v>1485</v>
      </c>
      <c r="C45" s="1812"/>
      <c r="D45" s="1812"/>
      <c r="E45" s="1812"/>
      <c r="F45" s="1812"/>
      <c r="G45" s="1813"/>
      <c r="H45" s="1814"/>
      <c r="I45" s="1815" t="s">
        <v>1486</v>
      </c>
      <c r="J45" s="1815"/>
      <c r="K45" s="1815"/>
      <c r="L45" s="1815"/>
    </row>
    <row r="46" spans="1:12" ht="23.25">
      <c r="A46" s="1587"/>
      <c r="B46" s="1816" t="s">
        <v>1487</v>
      </c>
      <c r="C46" s="1817"/>
      <c r="D46" s="1817"/>
      <c r="E46" s="1817"/>
      <c r="F46" s="1817"/>
      <c r="G46" s="1813"/>
      <c r="H46" s="1814"/>
      <c r="I46" s="1818" t="s">
        <v>33</v>
      </c>
      <c r="J46" s="1818"/>
      <c r="K46" s="1818"/>
      <c r="L46" s="1818"/>
    </row>
    <row r="47" spans="1:12" ht="23.25">
      <c r="A47" s="1218"/>
      <c r="B47" s="1819"/>
      <c r="C47" s="1817"/>
      <c r="D47" s="1817"/>
      <c r="E47" s="1817"/>
      <c r="F47" s="1817"/>
      <c r="G47" s="1820" t="s">
        <v>1488</v>
      </c>
      <c r="H47" s="1814"/>
      <c r="I47" s="1814"/>
      <c r="J47" s="1814"/>
      <c r="K47" s="1814"/>
      <c r="L47" s="1814"/>
    </row>
    <row r="48" spans="1:12" ht="15.75">
      <c r="A48" s="1218"/>
      <c r="B48" s="1806"/>
      <c r="C48" s="1806"/>
      <c r="D48" s="1808"/>
      <c r="E48" s="1808"/>
      <c r="F48" s="1808"/>
      <c r="G48" s="1810"/>
      <c r="H48" s="1808"/>
      <c r="I48" s="1808"/>
      <c r="J48" s="1808"/>
      <c r="K48" s="1808"/>
      <c r="L48" s="1808"/>
    </row>
    <row r="49" spans="1:12" s="1822" customFormat="1" ht="15">
      <c r="A49" s="1821"/>
      <c r="D49" s="1823"/>
      <c r="E49" s="1063"/>
      <c r="F49" s="681"/>
      <c r="G49" s="1824"/>
      <c r="H49" s="1063"/>
      <c r="I49" s="1063"/>
      <c r="J49" s="1063"/>
      <c r="K49" s="1063"/>
      <c r="L49" s="1063"/>
    </row>
    <row r="50" spans="1:12" s="1822" customFormat="1" ht="15">
      <c r="A50" s="1821"/>
      <c r="D50" s="1823"/>
      <c r="E50" s="1063"/>
      <c r="F50" s="681"/>
      <c r="G50" s="1824"/>
      <c r="H50" s="1063"/>
      <c r="I50" s="1063"/>
      <c r="J50" s="1063"/>
      <c r="K50" s="1063"/>
      <c r="L50" s="1063"/>
    </row>
  </sheetData>
  <mergeCells count="35">
    <mergeCell ref="C45:F45"/>
    <mergeCell ref="I45:L45"/>
    <mergeCell ref="C46:F46"/>
    <mergeCell ref="I46:L46"/>
    <mergeCell ref="C47:F47"/>
    <mergeCell ref="A38:L38"/>
    <mergeCell ref="H39:K39"/>
    <mergeCell ref="A40:E40"/>
    <mergeCell ref="G40:L40"/>
    <mergeCell ref="A42:E42"/>
    <mergeCell ref="G42:L42"/>
    <mergeCell ref="A13:L13"/>
    <mergeCell ref="A32:E32"/>
    <mergeCell ref="G32:L32"/>
    <mergeCell ref="A34:L34"/>
    <mergeCell ref="H35:K35"/>
    <mergeCell ref="A36:E36"/>
    <mergeCell ref="G36:L36"/>
    <mergeCell ref="C7:L9"/>
    <mergeCell ref="A9:B9"/>
    <mergeCell ref="A11:A12"/>
    <mergeCell ref="B11:B12"/>
    <mergeCell ref="C11:C12"/>
    <mergeCell ref="D11:D12"/>
    <mergeCell ref="F11:F12"/>
    <mergeCell ref="G11:G12"/>
    <mergeCell ref="H11:K11"/>
    <mergeCell ref="L11:L12"/>
    <mergeCell ref="A1:L1"/>
    <mergeCell ref="A2:L2"/>
    <mergeCell ref="A3:L3"/>
    <mergeCell ref="A4:L4"/>
    <mergeCell ref="A5:B5"/>
    <mergeCell ref="C5:F5"/>
    <mergeCell ref="G5:L5"/>
  </mergeCells>
  <printOptions/>
  <pageMargins left="0" right="0" top="0" bottom="0" header="0" footer="0"/>
  <pageSetup fitToHeight="0" fitToWidth="0" horizontalDpi="600" verticalDpi="600" orientation="landscape" paperSize="256" scale="7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showGridLines="0" view="pageBreakPreview" zoomScaleSheetLayoutView="100" workbookViewId="0" topLeftCell="A1">
      <selection activeCell="J16" sqref="J16"/>
    </sheetView>
  </sheetViews>
  <sheetFormatPr defaultColWidth="8.28125" defaultRowHeight="15"/>
  <cols>
    <col min="1" max="1" width="6.28125" style="447" customWidth="1"/>
    <col min="2" max="2" width="61.7109375" style="447" customWidth="1"/>
    <col min="3" max="3" width="21.28125" style="458" customWidth="1"/>
    <col min="4" max="4" width="12.140625" style="490" customWidth="1"/>
    <col min="5" max="5" width="12.140625" style="583" bestFit="1" customWidth="1"/>
    <col min="6" max="6" width="15.140625" style="578" customWidth="1"/>
    <col min="7" max="7" width="8.421875" style="447" customWidth="1"/>
    <col min="8" max="8" width="8.00390625" style="447" customWidth="1"/>
    <col min="9" max="9" width="8.28125" style="447" customWidth="1"/>
    <col min="10" max="12" width="8.57421875" style="447" customWidth="1"/>
    <col min="13" max="13" width="8.00390625" style="447" customWidth="1"/>
    <col min="14" max="14" width="7.421875" style="447" customWidth="1"/>
    <col min="15" max="15" width="8.57421875" style="447" customWidth="1"/>
    <col min="16" max="16" width="8.28125" style="447" customWidth="1"/>
    <col min="17" max="17" width="8.421875" style="447" customWidth="1"/>
    <col min="18" max="18" width="9.00390625" style="447" customWidth="1"/>
    <col min="19" max="19" width="9.00390625" style="581" customWidth="1"/>
    <col min="20" max="20" width="23.00390625" style="1890" bestFit="1" customWidth="1"/>
    <col min="21" max="16384" width="8.28125" style="447" customWidth="1"/>
  </cols>
  <sheetData>
    <row r="1" spans="1:20" ht="14.45" customHeight="1">
      <c r="A1" s="1825" t="s">
        <v>1439</v>
      </c>
      <c r="B1" s="1826"/>
      <c r="C1" s="1826"/>
      <c r="D1" s="1826"/>
      <c r="E1" s="1826"/>
      <c r="F1" s="1826"/>
      <c r="G1" s="1826"/>
      <c r="H1" s="1826"/>
      <c r="I1" s="1826"/>
      <c r="J1" s="1826"/>
      <c r="K1" s="1826"/>
      <c r="L1" s="1826"/>
      <c r="M1" s="1826"/>
      <c r="N1" s="1826"/>
      <c r="O1" s="1826"/>
      <c r="P1" s="1826"/>
      <c r="Q1" s="1826"/>
      <c r="R1" s="1826"/>
      <c r="S1" s="1826"/>
      <c r="T1" s="1827"/>
    </row>
    <row r="2" spans="1:20" ht="14.25">
      <c r="A2" s="1828" t="s">
        <v>10</v>
      </c>
      <c r="B2" s="1829"/>
      <c r="C2" s="1829"/>
      <c r="D2" s="1829"/>
      <c r="E2" s="1829"/>
      <c r="F2" s="1829"/>
      <c r="G2" s="1829"/>
      <c r="H2" s="1829"/>
      <c r="I2" s="1829"/>
      <c r="J2" s="1829"/>
      <c r="K2" s="1829"/>
      <c r="L2" s="1829"/>
      <c r="M2" s="1829"/>
      <c r="N2" s="1829"/>
      <c r="O2" s="1829"/>
      <c r="P2" s="1829"/>
      <c r="Q2" s="1829"/>
      <c r="R2" s="1829"/>
      <c r="S2" s="1829"/>
      <c r="T2" s="1830"/>
    </row>
    <row r="3" spans="1:20" ht="14.25">
      <c r="A3" s="1828" t="s">
        <v>11</v>
      </c>
      <c r="B3" s="1829"/>
      <c r="C3" s="1829"/>
      <c r="D3" s="1829"/>
      <c r="E3" s="1829"/>
      <c r="F3" s="1829"/>
      <c r="G3" s="1829"/>
      <c r="H3" s="1829"/>
      <c r="I3" s="1829"/>
      <c r="J3" s="1829"/>
      <c r="K3" s="1829"/>
      <c r="L3" s="1829"/>
      <c r="M3" s="1829"/>
      <c r="N3" s="1829"/>
      <c r="O3" s="1829"/>
      <c r="P3" s="1829"/>
      <c r="Q3" s="1829"/>
      <c r="R3" s="1829"/>
      <c r="S3" s="1829"/>
      <c r="T3" s="1830"/>
    </row>
    <row r="4" spans="1:20" ht="15">
      <c r="A4" s="1831"/>
      <c r="B4" s="449"/>
      <c r="C4" s="450"/>
      <c r="D4" s="451"/>
      <c r="E4" s="452"/>
      <c r="F4" s="453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54"/>
      <c r="T4" s="1832"/>
    </row>
    <row r="5" spans="1:20" ht="15">
      <c r="A5" s="1831"/>
      <c r="B5" s="449"/>
      <c r="C5" s="450"/>
      <c r="D5" s="451"/>
      <c r="E5" s="452"/>
      <c r="F5" s="453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4"/>
      <c r="T5" s="1832"/>
    </row>
    <row r="6" spans="1:20" ht="15" customHeight="1">
      <c r="A6" s="1833" t="s">
        <v>130</v>
      </c>
      <c r="B6" s="1245"/>
      <c r="C6" s="1245"/>
      <c r="D6" s="1245"/>
      <c r="E6" s="1245"/>
      <c r="F6" s="1245"/>
      <c r="G6" s="1245"/>
      <c r="H6" s="1245"/>
      <c r="I6" s="1245"/>
      <c r="J6" s="1245"/>
      <c r="K6" s="1245"/>
      <c r="L6" s="1245"/>
      <c r="M6" s="1245"/>
      <c r="N6" s="1245"/>
      <c r="O6" s="1245"/>
      <c r="P6" s="1245"/>
      <c r="Q6" s="1245"/>
      <c r="R6" s="1245"/>
      <c r="S6" s="1245"/>
      <c r="T6" s="1246"/>
    </row>
    <row r="7" spans="1:20" ht="15">
      <c r="A7" s="448"/>
      <c r="B7" s="449"/>
      <c r="C7" s="450"/>
      <c r="D7" s="451"/>
      <c r="E7" s="452"/>
      <c r="F7" s="453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54"/>
      <c r="T7" s="1832"/>
    </row>
    <row r="8" spans="1:20" ht="15">
      <c r="A8" s="1834" t="s">
        <v>1489</v>
      </c>
      <c r="B8" s="449"/>
      <c r="D8" s="451"/>
      <c r="E8" s="452"/>
      <c r="F8" s="453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54"/>
      <c r="T8" s="1832"/>
    </row>
    <row r="9" spans="1:20" ht="15">
      <c r="A9" s="459" t="s">
        <v>1490</v>
      </c>
      <c r="B9" s="449"/>
      <c r="D9" s="1225"/>
      <c r="E9" s="1225"/>
      <c r="F9" s="1835" t="s">
        <v>134</v>
      </c>
      <c r="G9" s="457"/>
      <c r="H9" s="457"/>
      <c r="I9" s="457"/>
      <c r="J9" s="449"/>
      <c r="K9" s="449"/>
      <c r="L9" s="449"/>
      <c r="M9" s="449"/>
      <c r="N9" s="449"/>
      <c r="O9" s="449"/>
      <c r="P9" s="449"/>
      <c r="Q9" s="449"/>
      <c r="R9" s="449"/>
      <c r="S9" s="454"/>
      <c r="T9" s="1832"/>
    </row>
    <row r="10" spans="1:20" ht="13.5" thickBot="1">
      <c r="A10" s="462" t="s">
        <v>135</v>
      </c>
      <c r="B10" s="463"/>
      <c r="C10" s="464"/>
      <c r="D10" s="465"/>
      <c r="E10" s="466"/>
      <c r="F10" s="467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8"/>
      <c r="T10" s="1836"/>
    </row>
    <row r="11" spans="1:20" ht="13.5" thickBot="1">
      <c r="A11" s="470" t="s">
        <v>136</v>
      </c>
      <c r="B11" s="470" t="s">
        <v>137</v>
      </c>
      <c r="C11" s="471" t="s">
        <v>257</v>
      </c>
      <c r="D11" s="472" t="s">
        <v>139</v>
      </c>
      <c r="E11" s="473" t="s">
        <v>140</v>
      </c>
      <c r="F11" s="474" t="s">
        <v>141</v>
      </c>
      <c r="G11" s="475" t="s">
        <v>142</v>
      </c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7"/>
      <c r="T11" s="1837" t="s">
        <v>143</v>
      </c>
    </row>
    <row r="12" spans="1:20" s="490" customFormat="1" ht="13.5" thickBot="1">
      <c r="A12" s="479"/>
      <c r="B12" s="479"/>
      <c r="C12" s="480"/>
      <c r="D12" s="481"/>
      <c r="E12" s="482"/>
      <c r="F12" s="483"/>
      <c r="G12" s="484" t="s">
        <v>144</v>
      </c>
      <c r="H12" s="485" t="s">
        <v>145</v>
      </c>
      <c r="I12" s="485" t="s">
        <v>146</v>
      </c>
      <c r="J12" s="485" t="s">
        <v>147</v>
      </c>
      <c r="K12" s="485" t="s">
        <v>148</v>
      </c>
      <c r="L12" s="485" t="s">
        <v>149</v>
      </c>
      <c r="M12" s="486" t="s">
        <v>150</v>
      </c>
      <c r="N12" s="487" t="s">
        <v>151</v>
      </c>
      <c r="O12" s="487" t="s">
        <v>152</v>
      </c>
      <c r="P12" s="488" t="s">
        <v>153</v>
      </c>
      <c r="Q12" s="488" t="s">
        <v>154</v>
      </c>
      <c r="R12" s="488" t="s">
        <v>155</v>
      </c>
      <c r="S12" s="488" t="s">
        <v>156</v>
      </c>
      <c r="T12" s="1838"/>
    </row>
    <row r="13" spans="1:20" s="195" customFormat="1" ht="18" customHeight="1">
      <c r="A13" s="1251"/>
      <c r="B13" s="1839"/>
      <c r="C13" s="1840"/>
      <c r="D13" s="1841"/>
      <c r="E13" s="1255"/>
      <c r="F13" s="1256"/>
      <c r="G13" s="1257"/>
      <c r="H13" s="1251"/>
      <c r="I13" s="1251"/>
      <c r="J13" s="1251"/>
      <c r="K13" s="1251"/>
      <c r="L13" s="1251"/>
      <c r="M13" s="1258"/>
      <c r="N13" s="1259"/>
      <c r="O13" s="1259"/>
      <c r="P13" s="1259"/>
      <c r="Q13" s="1259"/>
      <c r="R13" s="1259"/>
      <c r="S13" s="259"/>
      <c r="T13" s="1842"/>
    </row>
    <row r="14" spans="1:20" s="518" customFormat="1" ht="22.15" customHeight="1">
      <c r="A14" s="1843" t="s">
        <v>1491</v>
      </c>
      <c r="B14" s="1844"/>
      <c r="C14" s="1845"/>
      <c r="D14" s="1162"/>
      <c r="E14" s="1846"/>
      <c r="F14" s="511"/>
      <c r="G14" s="1161"/>
      <c r="H14" s="1162"/>
      <c r="I14" s="1162"/>
      <c r="J14" s="1162"/>
      <c r="K14" s="1162"/>
      <c r="L14" s="1162"/>
      <c r="M14" s="1847"/>
      <c r="N14" s="1848"/>
      <c r="O14" s="1848"/>
      <c r="P14" s="1847"/>
      <c r="Q14" s="1848"/>
      <c r="R14" s="1848"/>
      <c r="S14" s="1849"/>
      <c r="T14" s="1850"/>
    </row>
    <row r="15" spans="1:20" s="518" customFormat="1" ht="18" customHeight="1">
      <c r="A15" s="1851">
        <v>1</v>
      </c>
      <c r="B15" s="1852" t="s">
        <v>159</v>
      </c>
      <c r="C15" s="1840"/>
      <c r="D15" s="1841" t="s">
        <v>160</v>
      </c>
      <c r="E15" s="1255">
        <v>43.79</v>
      </c>
      <c r="F15" s="511"/>
      <c r="G15" s="1161"/>
      <c r="H15" s="1162">
        <v>5</v>
      </c>
      <c r="I15" s="1162"/>
      <c r="J15" s="1162"/>
      <c r="K15" s="1162"/>
      <c r="L15" s="1162"/>
      <c r="M15" s="1847"/>
      <c r="N15" s="1848">
        <v>7</v>
      </c>
      <c r="O15" s="1848"/>
      <c r="P15" s="1847"/>
      <c r="Q15" s="1848"/>
      <c r="R15" s="1848"/>
      <c r="S15" s="501">
        <f aca="true" t="shared" si="0" ref="S15:S35">SUM(G15:R15)</f>
        <v>12</v>
      </c>
      <c r="T15" s="1850">
        <f>S15*E15</f>
        <v>525.48</v>
      </c>
    </row>
    <row r="16" spans="1:20" s="518" customFormat="1" ht="18" customHeight="1">
      <c r="A16" s="1851">
        <v>2</v>
      </c>
      <c r="B16" s="1853" t="s">
        <v>1492</v>
      </c>
      <c r="C16" s="1845"/>
      <c r="D16" s="1162" t="s">
        <v>1493</v>
      </c>
      <c r="E16" s="1846">
        <v>139.36</v>
      </c>
      <c r="F16" s="511"/>
      <c r="G16" s="1161"/>
      <c r="H16" s="1162">
        <v>3</v>
      </c>
      <c r="I16" s="1162"/>
      <c r="J16" s="1162"/>
      <c r="K16" s="1162"/>
      <c r="L16" s="1162"/>
      <c r="M16" s="1847"/>
      <c r="N16" s="1848">
        <v>5</v>
      </c>
      <c r="O16" s="1848"/>
      <c r="P16" s="1847"/>
      <c r="Q16" s="1848"/>
      <c r="R16" s="1848"/>
      <c r="S16" s="501">
        <f t="shared" si="0"/>
        <v>8</v>
      </c>
      <c r="T16" s="1850">
        <f>S16*E16</f>
        <v>1114.88</v>
      </c>
    </row>
    <row r="17" spans="1:20" s="503" customFormat="1" ht="18" customHeight="1">
      <c r="A17" s="559">
        <v>3</v>
      </c>
      <c r="B17" s="1854" t="s">
        <v>1494</v>
      </c>
      <c r="C17" s="1276"/>
      <c r="D17" s="1173" t="s">
        <v>1495</v>
      </c>
      <c r="E17" s="495">
        <v>3432</v>
      </c>
      <c r="F17" s="496"/>
      <c r="G17" s="523"/>
      <c r="H17" s="1173">
        <v>14</v>
      </c>
      <c r="I17" s="1173"/>
      <c r="J17" s="1173"/>
      <c r="K17" s="1173"/>
      <c r="L17" s="1173"/>
      <c r="M17" s="1855"/>
      <c r="N17" s="1177">
        <v>10</v>
      </c>
      <c r="O17" s="1177"/>
      <c r="P17" s="1855"/>
      <c r="Q17" s="1177"/>
      <c r="R17" s="1177"/>
      <c r="S17" s="501">
        <f t="shared" si="0"/>
        <v>24</v>
      </c>
      <c r="T17" s="1856">
        <f aca="true" t="shared" si="1" ref="T17:T40">E17*S17</f>
        <v>82368</v>
      </c>
    </row>
    <row r="18" spans="1:20" s="503" customFormat="1" ht="18" customHeight="1">
      <c r="A18" s="559">
        <v>4</v>
      </c>
      <c r="B18" s="1854" t="s">
        <v>188</v>
      </c>
      <c r="C18" s="1276"/>
      <c r="D18" s="1173" t="s">
        <v>175</v>
      </c>
      <c r="E18" s="495">
        <v>14.02</v>
      </c>
      <c r="F18" s="496"/>
      <c r="G18" s="523"/>
      <c r="H18" s="1173">
        <v>15</v>
      </c>
      <c r="I18" s="1173"/>
      <c r="J18" s="1173"/>
      <c r="K18" s="1173"/>
      <c r="L18" s="1173"/>
      <c r="M18" s="1855"/>
      <c r="N18" s="1177">
        <v>15</v>
      </c>
      <c r="O18" s="1177"/>
      <c r="P18" s="1855"/>
      <c r="Q18" s="1177"/>
      <c r="R18" s="1177"/>
      <c r="S18" s="501">
        <f t="shared" si="0"/>
        <v>30</v>
      </c>
      <c r="T18" s="1856">
        <f t="shared" si="1"/>
        <v>420.59999999999997</v>
      </c>
    </row>
    <row r="19" spans="1:20" s="518" customFormat="1" ht="18" customHeight="1">
      <c r="A19" s="1162">
        <v>5</v>
      </c>
      <c r="B19" s="1853" t="s">
        <v>1496</v>
      </c>
      <c r="C19" s="1845"/>
      <c r="D19" s="1851" t="s">
        <v>175</v>
      </c>
      <c r="E19" s="510">
        <v>2714</v>
      </c>
      <c r="F19" s="511"/>
      <c r="G19" s="1161"/>
      <c r="H19" s="1162">
        <v>1</v>
      </c>
      <c r="I19" s="1162"/>
      <c r="J19" s="1162"/>
      <c r="K19" s="1162"/>
      <c r="L19" s="1162"/>
      <c r="M19" s="1847"/>
      <c r="N19" s="1848"/>
      <c r="O19" s="1848"/>
      <c r="P19" s="1847"/>
      <c r="Q19" s="1848"/>
      <c r="R19" s="1848"/>
      <c r="S19" s="501">
        <f t="shared" si="0"/>
        <v>1</v>
      </c>
      <c r="T19" s="1856">
        <f t="shared" si="1"/>
        <v>2714</v>
      </c>
    </row>
    <row r="20" spans="1:20" s="503" customFormat="1" ht="18" customHeight="1">
      <c r="A20" s="559">
        <v>6</v>
      </c>
      <c r="B20" s="1854" t="s">
        <v>1497</v>
      </c>
      <c r="C20" s="1276"/>
      <c r="D20" s="1173" t="s">
        <v>175</v>
      </c>
      <c r="E20" s="495">
        <v>167.44</v>
      </c>
      <c r="F20" s="496"/>
      <c r="G20" s="523"/>
      <c r="H20" s="1173">
        <v>3</v>
      </c>
      <c r="I20" s="1173"/>
      <c r="J20" s="1173"/>
      <c r="K20" s="1173"/>
      <c r="L20" s="1173"/>
      <c r="M20" s="1855"/>
      <c r="N20" s="1177"/>
      <c r="O20" s="1177"/>
      <c r="P20" s="1855"/>
      <c r="Q20" s="1177"/>
      <c r="R20" s="1177"/>
      <c r="S20" s="501">
        <f t="shared" si="0"/>
        <v>3</v>
      </c>
      <c r="T20" s="1856">
        <f t="shared" si="1"/>
        <v>502.32</v>
      </c>
    </row>
    <row r="21" spans="1:20" s="503" customFormat="1" ht="18" customHeight="1">
      <c r="A21" s="559">
        <v>7</v>
      </c>
      <c r="B21" s="1854" t="s">
        <v>233</v>
      </c>
      <c r="C21" s="1276"/>
      <c r="D21" s="1173" t="s">
        <v>182</v>
      </c>
      <c r="E21" s="495">
        <v>111.3</v>
      </c>
      <c r="F21" s="496"/>
      <c r="G21" s="523"/>
      <c r="H21" s="1173">
        <v>3</v>
      </c>
      <c r="I21" s="1173"/>
      <c r="J21" s="1173"/>
      <c r="K21" s="1173"/>
      <c r="L21" s="1173"/>
      <c r="M21" s="1855"/>
      <c r="N21" s="1177">
        <v>2</v>
      </c>
      <c r="O21" s="1177"/>
      <c r="P21" s="1855"/>
      <c r="Q21" s="1177"/>
      <c r="R21" s="1177"/>
      <c r="S21" s="501">
        <f t="shared" si="0"/>
        <v>5</v>
      </c>
      <c r="T21" s="1856">
        <f t="shared" si="1"/>
        <v>556.5</v>
      </c>
    </row>
    <row r="22" spans="1:20" s="518" customFormat="1" ht="18" customHeight="1">
      <c r="A22" s="1162">
        <v>8</v>
      </c>
      <c r="B22" s="1853" t="s">
        <v>429</v>
      </c>
      <c r="C22" s="1845"/>
      <c r="D22" s="1851" t="s">
        <v>175</v>
      </c>
      <c r="E22" s="510">
        <v>17.68</v>
      </c>
      <c r="F22" s="511"/>
      <c r="G22" s="1161"/>
      <c r="H22" s="1162">
        <v>5</v>
      </c>
      <c r="I22" s="1162"/>
      <c r="J22" s="1162"/>
      <c r="K22" s="1162"/>
      <c r="L22" s="1162"/>
      <c r="M22" s="1847"/>
      <c r="N22" s="1848"/>
      <c r="O22" s="1848"/>
      <c r="P22" s="1847"/>
      <c r="Q22" s="1848"/>
      <c r="R22" s="1848"/>
      <c r="S22" s="516">
        <f t="shared" si="0"/>
        <v>5</v>
      </c>
      <c r="T22" s="1850">
        <f t="shared" si="1"/>
        <v>88.4</v>
      </c>
    </row>
    <row r="23" spans="1:20" s="503" customFormat="1" ht="18" customHeight="1">
      <c r="A23" s="559">
        <v>9</v>
      </c>
      <c r="B23" s="1854" t="s">
        <v>1285</v>
      </c>
      <c r="C23" s="1276"/>
      <c r="D23" s="1173" t="s">
        <v>193</v>
      </c>
      <c r="E23" s="495">
        <v>19.76</v>
      </c>
      <c r="F23" s="496"/>
      <c r="G23" s="523"/>
      <c r="H23" s="1173">
        <v>5</v>
      </c>
      <c r="I23" s="1173"/>
      <c r="J23" s="1173"/>
      <c r="K23" s="1173"/>
      <c r="L23" s="1173"/>
      <c r="M23" s="1855"/>
      <c r="N23" s="1177">
        <v>5</v>
      </c>
      <c r="O23" s="1177"/>
      <c r="P23" s="1855"/>
      <c r="Q23" s="1177"/>
      <c r="R23" s="1177"/>
      <c r="S23" s="501">
        <f t="shared" si="0"/>
        <v>10</v>
      </c>
      <c r="T23" s="1856">
        <f t="shared" si="1"/>
        <v>197.60000000000002</v>
      </c>
    </row>
    <row r="24" spans="1:20" s="503" customFormat="1" ht="18" customHeight="1">
      <c r="A24" s="559">
        <v>10</v>
      </c>
      <c r="B24" s="1854" t="s">
        <v>1498</v>
      </c>
      <c r="C24" s="1276"/>
      <c r="D24" s="1173" t="s">
        <v>1499</v>
      </c>
      <c r="E24" s="495">
        <v>43.79</v>
      </c>
      <c r="F24" s="496"/>
      <c r="G24" s="523"/>
      <c r="H24" s="1173">
        <v>1</v>
      </c>
      <c r="I24" s="1173"/>
      <c r="J24" s="1173"/>
      <c r="K24" s="1173"/>
      <c r="L24" s="1173"/>
      <c r="M24" s="1855"/>
      <c r="N24" s="1177">
        <v>1</v>
      </c>
      <c r="O24" s="1177"/>
      <c r="P24" s="1855"/>
      <c r="Q24" s="1177"/>
      <c r="R24" s="1177"/>
      <c r="S24" s="501">
        <f t="shared" si="0"/>
        <v>2</v>
      </c>
      <c r="T24" s="1856">
        <f t="shared" si="1"/>
        <v>87.58</v>
      </c>
    </row>
    <row r="25" spans="1:20" s="518" customFormat="1" ht="18" customHeight="1">
      <c r="A25" s="1162">
        <v>11</v>
      </c>
      <c r="B25" s="1853" t="s">
        <v>163</v>
      </c>
      <c r="C25" s="1845"/>
      <c r="D25" s="1851" t="s">
        <v>164</v>
      </c>
      <c r="E25" s="510">
        <v>128.44</v>
      </c>
      <c r="F25" s="511"/>
      <c r="G25" s="1161"/>
      <c r="H25" s="1162">
        <v>20</v>
      </c>
      <c r="I25" s="1162"/>
      <c r="J25" s="1162"/>
      <c r="K25" s="1162"/>
      <c r="L25" s="1162"/>
      <c r="M25" s="1847"/>
      <c r="N25" s="1848">
        <v>15</v>
      </c>
      <c r="O25" s="1848"/>
      <c r="P25" s="1847"/>
      <c r="Q25" s="1848"/>
      <c r="R25" s="1848"/>
      <c r="S25" s="516">
        <f t="shared" si="0"/>
        <v>35</v>
      </c>
      <c r="T25" s="1857">
        <f t="shared" si="1"/>
        <v>4495.4</v>
      </c>
    </row>
    <row r="26" spans="1:20" s="503" customFormat="1" ht="18" customHeight="1">
      <c r="A26" s="559">
        <v>12</v>
      </c>
      <c r="B26" s="1854" t="s">
        <v>166</v>
      </c>
      <c r="C26" s="1276"/>
      <c r="D26" s="1173" t="s">
        <v>164</v>
      </c>
      <c r="E26" s="495">
        <v>169.4</v>
      </c>
      <c r="F26" s="496"/>
      <c r="G26" s="523"/>
      <c r="H26" s="1173">
        <v>20</v>
      </c>
      <c r="I26" s="1173"/>
      <c r="J26" s="1173"/>
      <c r="K26" s="1173"/>
      <c r="L26" s="1173"/>
      <c r="M26" s="1855"/>
      <c r="N26" s="1177">
        <v>15</v>
      </c>
      <c r="O26" s="1177"/>
      <c r="P26" s="1855"/>
      <c r="Q26" s="1177"/>
      <c r="R26" s="1177"/>
      <c r="S26" s="501">
        <f t="shared" si="0"/>
        <v>35</v>
      </c>
      <c r="T26" s="1856">
        <f t="shared" si="1"/>
        <v>5929</v>
      </c>
    </row>
    <row r="27" spans="1:20" s="503" customFormat="1" ht="21" customHeight="1">
      <c r="A27" s="559">
        <v>13</v>
      </c>
      <c r="B27" s="1854" t="s">
        <v>418</v>
      </c>
      <c r="C27" s="1276"/>
      <c r="D27" s="1173" t="s">
        <v>419</v>
      </c>
      <c r="E27" s="495">
        <v>101.92</v>
      </c>
      <c r="F27" s="496"/>
      <c r="G27" s="523"/>
      <c r="H27" s="1173">
        <v>5</v>
      </c>
      <c r="I27" s="1173"/>
      <c r="J27" s="1173"/>
      <c r="K27" s="1173"/>
      <c r="L27" s="1173"/>
      <c r="M27" s="1855"/>
      <c r="N27" s="1177">
        <v>5</v>
      </c>
      <c r="O27" s="1177"/>
      <c r="P27" s="1855"/>
      <c r="Q27" s="1177"/>
      <c r="R27" s="1177"/>
      <c r="S27" s="501">
        <f t="shared" si="0"/>
        <v>10</v>
      </c>
      <c r="T27" s="1856">
        <f t="shared" si="1"/>
        <v>1019.2</v>
      </c>
    </row>
    <row r="28" spans="1:20" s="518" customFormat="1" ht="18" customHeight="1">
      <c r="A28" s="1162">
        <v>14</v>
      </c>
      <c r="B28" s="1853" t="s">
        <v>420</v>
      </c>
      <c r="C28" s="1845"/>
      <c r="D28" s="1851" t="s">
        <v>196</v>
      </c>
      <c r="E28" s="510">
        <v>87.4</v>
      </c>
      <c r="F28" s="511"/>
      <c r="G28" s="1161"/>
      <c r="H28" s="1162">
        <v>2</v>
      </c>
      <c r="I28" s="1162"/>
      <c r="J28" s="1162"/>
      <c r="K28" s="1162"/>
      <c r="L28" s="1162"/>
      <c r="M28" s="1847"/>
      <c r="N28" s="1848">
        <v>2</v>
      </c>
      <c r="O28" s="1848"/>
      <c r="P28" s="1847"/>
      <c r="Q28" s="1848"/>
      <c r="R28" s="1848"/>
      <c r="S28" s="516">
        <f t="shared" si="0"/>
        <v>4</v>
      </c>
      <c r="T28" s="1850">
        <f t="shared" si="1"/>
        <v>349.6</v>
      </c>
    </row>
    <row r="29" spans="1:20" s="503" customFormat="1" ht="18" customHeight="1">
      <c r="A29" s="559">
        <v>15</v>
      </c>
      <c r="B29" s="1854" t="s">
        <v>168</v>
      </c>
      <c r="C29" s="1276"/>
      <c r="D29" s="1173" t="s">
        <v>169</v>
      </c>
      <c r="E29" s="495">
        <v>62.1</v>
      </c>
      <c r="F29" s="496"/>
      <c r="G29" s="523"/>
      <c r="H29" s="1173">
        <v>2</v>
      </c>
      <c r="I29" s="1173"/>
      <c r="J29" s="1173"/>
      <c r="K29" s="1173"/>
      <c r="L29" s="1173"/>
      <c r="M29" s="1855"/>
      <c r="N29" s="1177">
        <v>2</v>
      </c>
      <c r="O29" s="1177"/>
      <c r="P29" s="1855"/>
      <c r="Q29" s="1177"/>
      <c r="R29" s="1177"/>
      <c r="S29" s="501">
        <f t="shared" si="0"/>
        <v>4</v>
      </c>
      <c r="T29" s="1856">
        <f t="shared" si="1"/>
        <v>248.4</v>
      </c>
    </row>
    <row r="30" spans="1:20" s="503" customFormat="1" ht="18" customHeight="1">
      <c r="A30" s="559">
        <v>16</v>
      </c>
      <c r="B30" s="1854" t="s">
        <v>1202</v>
      </c>
      <c r="C30" s="1276"/>
      <c r="D30" s="1173" t="s">
        <v>172</v>
      </c>
      <c r="E30" s="495">
        <v>10.09</v>
      </c>
      <c r="F30" s="496"/>
      <c r="G30" s="523"/>
      <c r="H30" s="1173">
        <v>5</v>
      </c>
      <c r="I30" s="1173"/>
      <c r="J30" s="1173"/>
      <c r="K30" s="1173"/>
      <c r="L30" s="1173"/>
      <c r="M30" s="1855"/>
      <c r="N30" s="1177">
        <v>5</v>
      </c>
      <c r="O30" s="1177"/>
      <c r="P30" s="1855"/>
      <c r="Q30" s="1177"/>
      <c r="R30" s="1177"/>
      <c r="S30" s="501">
        <f t="shared" si="0"/>
        <v>10</v>
      </c>
      <c r="T30" s="1856">
        <f t="shared" si="1"/>
        <v>100.9</v>
      </c>
    </row>
    <row r="31" spans="1:20" s="518" customFormat="1" ht="18" customHeight="1">
      <c r="A31" s="1851">
        <v>17</v>
      </c>
      <c r="B31" s="1853" t="s">
        <v>426</v>
      </c>
      <c r="C31" s="1845"/>
      <c r="D31" s="1162" t="s">
        <v>427</v>
      </c>
      <c r="E31" s="1846">
        <v>86.06</v>
      </c>
      <c r="F31" s="511"/>
      <c r="G31" s="1161"/>
      <c r="H31" s="1162">
        <v>3</v>
      </c>
      <c r="I31" s="1162"/>
      <c r="J31" s="1162"/>
      <c r="K31" s="1162"/>
      <c r="L31" s="1162"/>
      <c r="M31" s="1847"/>
      <c r="N31" s="1848">
        <v>3</v>
      </c>
      <c r="O31" s="1848"/>
      <c r="P31" s="1847"/>
      <c r="Q31" s="1848"/>
      <c r="R31" s="1848"/>
      <c r="S31" s="1849">
        <f t="shared" si="0"/>
        <v>6</v>
      </c>
      <c r="T31" s="1857">
        <f t="shared" si="1"/>
        <v>516.36</v>
      </c>
    </row>
    <row r="32" spans="1:20" s="503" customFormat="1" ht="18" customHeight="1">
      <c r="A32" s="559">
        <v>18</v>
      </c>
      <c r="B32" s="1858" t="s">
        <v>434</v>
      </c>
      <c r="C32" s="1276"/>
      <c r="D32" s="1173" t="s">
        <v>175</v>
      </c>
      <c r="E32" s="495">
        <v>77.2</v>
      </c>
      <c r="F32" s="496"/>
      <c r="G32" s="523"/>
      <c r="H32" s="1173">
        <v>15</v>
      </c>
      <c r="I32" s="1173"/>
      <c r="J32" s="1173"/>
      <c r="K32" s="1173"/>
      <c r="L32" s="1173"/>
      <c r="M32" s="1855"/>
      <c r="N32" s="1177">
        <v>15</v>
      </c>
      <c r="O32" s="1177"/>
      <c r="P32" s="1855"/>
      <c r="Q32" s="1177"/>
      <c r="R32" s="1177"/>
      <c r="S32" s="501">
        <f t="shared" si="0"/>
        <v>30</v>
      </c>
      <c r="T32" s="1856">
        <f t="shared" si="1"/>
        <v>2316</v>
      </c>
    </row>
    <row r="33" spans="1:20" s="503" customFormat="1" ht="18" customHeight="1">
      <c r="A33" s="559">
        <v>19</v>
      </c>
      <c r="B33" s="1854" t="s">
        <v>192</v>
      </c>
      <c r="C33" s="1276"/>
      <c r="D33" s="1173" t="s">
        <v>193</v>
      </c>
      <c r="E33" s="495">
        <v>927.16</v>
      </c>
      <c r="F33" s="496"/>
      <c r="G33" s="523"/>
      <c r="H33" s="1173">
        <v>1</v>
      </c>
      <c r="I33" s="1173"/>
      <c r="J33" s="1173"/>
      <c r="K33" s="1173"/>
      <c r="L33" s="1173"/>
      <c r="M33" s="1855"/>
      <c r="N33" s="1177">
        <v>1</v>
      </c>
      <c r="O33" s="1177"/>
      <c r="P33" s="1855"/>
      <c r="Q33" s="1177"/>
      <c r="R33" s="1177"/>
      <c r="S33" s="501">
        <f t="shared" si="0"/>
        <v>2</v>
      </c>
      <c r="T33" s="1856">
        <f t="shared" si="1"/>
        <v>1854.32</v>
      </c>
    </row>
    <row r="34" spans="1:20" s="503" customFormat="1" ht="18" customHeight="1">
      <c r="A34" s="559">
        <v>20</v>
      </c>
      <c r="B34" s="1854" t="s">
        <v>200</v>
      </c>
      <c r="C34" s="1276"/>
      <c r="D34" s="1173" t="s">
        <v>201</v>
      </c>
      <c r="E34" s="495">
        <v>239.79</v>
      </c>
      <c r="F34" s="496"/>
      <c r="G34" s="523"/>
      <c r="H34" s="1173">
        <v>5</v>
      </c>
      <c r="I34" s="1173"/>
      <c r="J34" s="1173"/>
      <c r="K34" s="1173"/>
      <c r="L34" s="1173"/>
      <c r="M34" s="1855"/>
      <c r="N34" s="1177"/>
      <c r="O34" s="1177"/>
      <c r="P34" s="1855"/>
      <c r="Q34" s="1177"/>
      <c r="R34" s="1177"/>
      <c r="S34" s="501">
        <f t="shared" si="0"/>
        <v>5</v>
      </c>
      <c r="T34" s="1856">
        <f t="shared" si="1"/>
        <v>1198.95</v>
      </c>
    </row>
    <row r="35" spans="1:20" s="503" customFormat="1" ht="18" customHeight="1">
      <c r="A35" s="559">
        <v>21</v>
      </c>
      <c r="B35" s="1854" t="s">
        <v>203</v>
      </c>
      <c r="C35" s="1276"/>
      <c r="D35" s="1173" t="s">
        <v>193</v>
      </c>
      <c r="E35" s="495">
        <v>109.5</v>
      </c>
      <c r="F35" s="496"/>
      <c r="G35" s="523"/>
      <c r="H35" s="1173">
        <v>1</v>
      </c>
      <c r="I35" s="1173"/>
      <c r="J35" s="1173"/>
      <c r="K35" s="1173"/>
      <c r="L35" s="1173"/>
      <c r="M35" s="1855"/>
      <c r="N35" s="1177">
        <v>1</v>
      </c>
      <c r="O35" s="1177"/>
      <c r="P35" s="1855"/>
      <c r="Q35" s="1177"/>
      <c r="R35" s="1177"/>
      <c r="S35" s="501">
        <f t="shared" si="0"/>
        <v>2</v>
      </c>
      <c r="T35" s="1856">
        <f t="shared" si="1"/>
        <v>219</v>
      </c>
    </row>
    <row r="36" spans="1:20" s="503" customFormat="1" ht="18" customHeight="1">
      <c r="A36" s="559">
        <v>22</v>
      </c>
      <c r="B36" s="1854" t="s">
        <v>458</v>
      </c>
      <c r="C36" s="1276"/>
      <c r="D36" s="1173" t="s">
        <v>175</v>
      </c>
      <c r="E36" s="495">
        <v>33.43</v>
      </c>
      <c r="F36" s="496"/>
      <c r="G36" s="523"/>
      <c r="H36" s="1173">
        <v>3</v>
      </c>
      <c r="I36" s="1173"/>
      <c r="J36" s="1173"/>
      <c r="K36" s="1173"/>
      <c r="L36" s="1173"/>
      <c r="M36" s="1855"/>
      <c r="N36" s="1177"/>
      <c r="O36" s="1177"/>
      <c r="P36" s="1855"/>
      <c r="Q36" s="1177"/>
      <c r="R36" s="1177"/>
      <c r="S36" s="501">
        <f aca="true" t="shared" si="2" ref="S36:S40">SUM(G36:R36)</f>
        <v>3</v>
      </c>
      <c r="T36" s="1856">
        <f t="shared" si="1"/>
        <v>100.28999999999999</v>
      </c>
    </row>
    <row r="37" spans="1:20" s="503" customFormat="1" ht="18" customHeight="1">
      <c r="A37" s="559">
        <v>23</v>
      </c>
      <c r="B37" s="1854" t="s">
        <v>210</v>
      </c>
      <c r="C37" s="1276"/>
      <c r="D37" s="1173" t="s">
        <v>175</v>
      </c>
      <c r="E37" s="495">
        <v>34.61</v>
      </c>
      <c r="F37" s="496"/>
      <c r="G37" s="523"/>
      <c r="H37" s="1173">
        <v>40</v>
      </c>
      <c r="I37" s="1173"/>
      <c r="J37" s="1173"/>
      <c r="K37" s="1173"/>
      <c r="L37" s="1173"/>
      <c r="M37" s="1855"/>
      <c r="N37" s="1177">
        <v>40</v>
      </c>
      <c r="O37" s="1177"/>
      <c r="P37" s="1855"/>
      <c r="Q37" s="1177"/>
      <c r="R37" s="1177"/>
      <c r="S37" s="501">
        <f t="shared" si="2"/>
        <v>80</v>
      </c>
      <c r="T37" s="1856">
        <f t="shared" si="1"/>
        <v>2768.8</v>
      </c>
    </row>
    <row r="38" spans="1:20" s="503" customFormat="1" ht="18" customHeight="1">
      <c r="A38" s="559">
        <v>24</v>
      </c>
      <c r="B38" s="1854" t="s">
        <v>1500</v>
      </c>
      <c r="C38" s="1276"/>
      <c r="D38" s="1173" t="s">
        <v>175</v>
      </c>
      <c r="E38" s="495">
        <v>10</v>
      </c>
      <c r="F38" s="496"/>
      <c r="G38" s="523"/>
      <c r="H38" s="1173">
        <v>20</v>
      </c>
      <c r="I38" s="1173"/>
      <c r="J38" s="1173"/>
      <c r="K38" s="1173"/>
      <c r="L38" s="1173"/>
      <c r="M38" s="1855"/>
      <c r="N38" s="1177">
        <v>20</v>
      </c>
      <c r="O38" s="1177"/>
      <c r="P38" s="1855"/>
      <c r="Q38" s="1177"/>
      <c r="R38" s="1177"/>
      <c r="S38" s="501">
        <f t="shared" si="2"/>
        <v>40</v>
      </c>
      <c r="T38" s="1856">
        <f t="shared" si="1"/>
        <v>400</v>
      </c>
    </row>
    <row r="39" spans="1:20" s="503" customFormat="1" ht="18" customHeight="1">
      <c r="A39" s="559">
        <v>25</v>
      </c>
      <c r="B39" s="1859" t="s">
        <v>190</v>
      </c>
      <c r="C39" s="1276"/>
      <c r="D39" s="1173" t="s">
        <v>175</v>
      </c>
      <c r="E39" s="495">
        <v>68.64</v>
      </c>
      <c r="F39" s="496"/>
      <c r="G39" s="523"/>
      <c r="H39" s="1173">
        <v>20</v>
      </c>
      <c r="I39" s="1173"/>
      <c r="J39" s="1173"/>
      <c r="K39" s="1173"/>
      <c r="L39" s="1173"/>
      <c r="M39" s="1855"/>
      <c r="N39" s="1177">
        <v>20</v>
      </c>
      <c r="O39" s="1177"/>
      <c r="P39" s="1855"/>
      <c r="Q39" s="1177"/>
      <c r="R39" s="1177"/>
      <c r="S39" s="501">
        <f t="shared" si="2"/>
        <v>40</v>
      </c>
      <c r="T39" s="1856">
        <f t="shared" si="1"/>
        <v>2745.6</v>
      </c>
    </row>
    <row r="40" spans="1:20" s="503" customFormat="1" ht="18" customHeight="1">
      <c r="A40" s="559">
        <v>26</v>
      </c>
      <c r="B40" s="1860" t="s">
        <v>1501</v>
      </c>
      <c r="C40" s="1276"/>
      <c r="D40" s="1173" t="s">
        <v>175</v>
      </c>
      <c r="E40" s="495">
        <v>200</v>
      </c>
      <c r="F40" s="496"/>
      <c r="G40" s="523"/>
      <c r="H40" s="1173">
        <v>2</v>
      </c>
      <c r="I40" s="1173"/>
      <c r="J40" s="1173"/>
      <c r="K40" s="1173"/>
      <c r="L40" s="1173"/>
      <c r="M40" s="1855"/>
      <c r="N40" s="1177">
        <v>2</v>
      </c>
      <c r="O40" s="1177"/>
      <c r="P40" s="1855"/>
      <c r="Q40" s="1177"/>
      <c r="R40" s="1177"/>
      <c r="S40" s="501">
        <f t="shared" si="2"/>
        <v>4</v>
      </c>
      <c r="T40" s="1856">
        <f t="shared" si="1"/>
        <v>800</v>
      </c>
    </row>
    <row r="41" spans="1:20" s="503" customFormat="1" ht="18" customHeight="1">
      <c r="A41" s="1861"/>
      <c r="B41" s="1854"/>
      <c r="C41" s="1276"/>
      <c r="D41" s="1173"/>
      <c r="E41" s="495"/>
      <c r="F41" s="496"/>
      <c r="G41" s="523"/>
      <c r="H41" s="1173"/>
      <c r="I41" s="1173"/>
      <c r="J41" s="1173"/>
      <c r="K41" s="1173"/>
      <c r="L41" s="1173"/>
      <c r="M41" s="1855"/>
      <c r="N41" s="1177"/>
      <c r="O41" s="1177"/>
      <c r="P41" s="1855"/>
      <c r="Q41" s="1177"/>
      <c r="R41" s="1177"/>
      <c r="S41" s="1862" t="s">
        <v>229</v>
      </c>
      <c r="T41" s="1856">
        <f>SUM(T16:T40)</f>
        <v>113111.70000000001</v>
      </c>
    </row>
    <row r="42" spans="1:20" s="518" customFormat="1" ht="18" customHeight="1">
      <c r="A42" s="1863" t="s">
        <v>230</v>
      </c>
      <c r="B42" s="1853"/>
      <c r="C42" s="1845"/>
      <c r="D42" s="1851"/>
      <c r="E42" s="510"/>
      <c r="F42" s="511"/>
      <c r="G42" s="1161"/>
      <c r="H42" s="1162"/>
      <c r="I42" s="1162"/>
      <c r="J42" s="1162"/>
      <c r="K42" s="1162"/>
      <c r="L42" s="1162"/>
      <c r="M42" s="1847"/>
      <c r="N42" s="1848"/>
      <c r="O42" s="1848"/>
      <c r="P42" s="1847"/>
      <c r="Q42" s="1848"/>
      <c r="R42" s="1848"/>
      <c r="S42" s="516"/>
      <c r="T42" s="1850"/>
    </row>
    <row r="43" spans="1:20" s="503" customFormat="1" ht="18" customHeight="1">
      <c r="A43" s="559">
        <v>1</v>
      </c>
      <c r="B43" s="1854" t="s">
        <v>1502</v>
      </c>
      <c r="C43" s="1276"/>
      <c r="D43" s="1173" t="s">
        <v>182</v>
      </c>
      <c r="E43" s="495">
        <v>27000</v>
      </c>
      <c r="F43" s="496"/>
      <c r="G43" s="523"/>
      <c r="H43" s="1173">
        <v>1</v>
      </c>
      <c r="I43" s="1173"/>
      <c r="J43" s="1173"/>
      <c r="K43" s="1173"/>
      <c r="L43" s="1173"/>
      <c r="M43" s="1855"/>
      <c r="N43" s="1177"/>
      <c r="O43" s="1177"/>
      <c r="P43" s="1855"/>
      <c r="Q43" s="1177"/>
      <c r="R43" s="1177"/>
      <c r="S43" s="501">
        <f>SUM(G43:R43)</f>
        <v>1</v>
      </c>
      <c r="T43" s="1856">
        <f>E43*S43</f>
        <v>27000</v>
      </c>
    </row>
    <row r="44" spans="1:20" s="503" customFormat="1" ht="18" customHeight="1">
      <c r="A44" s="559"/>
      <c r="B44" s="1864" t="s">
        <v>1503</v>
      </c>
      <c r="C44" s="1276"/>
      <c r="D44" s="1173"/>
      <c r="E44" s="495"/>
      <c r="F44" s="496"/>
      <c r="G44" s="523"/>
      <c r="H44" s="1173"/>
      <c r="I44" s="1173"/>
      <c r="J44" s="1173"/>
      <c r="K44" s="1173"/>
      <c r="L44" s="1173"/>
      <c r="M44" s="1855"/>
      <c r="N44" s="1177"/>
      <c r="O44" s="1177"/>
      <c r="P44" s="1855"/>
      <c r="Q44" s="1177"/>
      <c r="R44" s="1177"/>
      <c r="S44" s="1862"/>
      <c r="T44" s="1856"/>
    </row>
    <row r="45" spans="1:20" s="503" customFormat="1" ht="18" customHeight="1">
      <c r="A45" s="559"/>
      <c r="B45" s="1864" t="s">
        <v>1504</v>
      </c>
      <c r="C45" s="1276"/>
      <c r="D45" s="1173"/>
      <c r="E45" s="495"/>
      <c r="F45" s="496"/>
      <c r="G45" s="523"/>
      <c r="H45" s="1173"/>
      <c r="I45" s="1173"/>
      <c r="J45" s="1173"/>
      <c r="K45" s="1173"/>
      <c r="L45" s="1173"/>
      <c r="M45" s="1855"/>
      <c r="N45" s="1177"/>
      <c r="O45" s="1177"/>
      <c r="P45" s="1855"/>
      <c r="Q45" s="1177"/>
      <c r="R45" s="1177"/>
      <c r="S45" s="501"/>
      <c r="T45" s="1856"/>
    </row>
    <row r="46" spans="1:20" s="503" customFormat="1" ht="18" customHeight="1">
      <c r="A46" s="559"/>
      <c r="B46" s="1864" t="s">
        <v>1505</v>
      </c>
      <c r="C46" s="1276"/>
      <c r="D46" s="1173"/>
      <c r="E46" s="495"/>
      <c r="F46" s="496"/>
      <c r="G46" s="523"/>
      <c r="H46" s="1173"/>
      <c r="I46" s="1173"/>
      <c r="J46" s="1173"/>
      <c r="K46" s="1173"/>
      <c r="L46" s="1173"/>
      <c r="M46" s="1855"/>
      <c r="N46" s="1177"/>
      <c r="O46" s="1177"/>
      <c r="P46" s="1855"/>
      <c r="Q46" s="1177"/>
      <c r="R46" s="1177"/>
      <c r="S46" s="501"/>
      <c r="T46" s="1856"/>
    </row>
    <row r="47" spans="1:20" s="503" customFormat="1" ht="18" customHeight="1">
      <c r="A47" s="559"/>
      <c r="B47" s="1864" t="s">
        <v>1506</v>
      </c>
      <c r="C47" s="1276"/>
      <c r="D47" s="1173"/>
      <c r="E47" s="495"/>
      <c r="F47" s="496"/>
      <c r="G47" s="523"/>
      <c r="H47" s="1173"/>
      <c r="I47" s="1173"/>
      <c r="J47" s="1173"/>
      <c r="K47" s="1173"/>
      <c r="L47" s="1173"/>
      <c r="M47" s="1855"/>
      <c r="N47" s="1177"/>
      <c r="O47" s="1177"/>
      <c r="P47" s="1855"/>
      <c r="Q47" s="1177"/>
      <c r="R47" s="1177"/>
      <c r="S47" s="501"/>
      <c r="T47" s="1856"/>
    </row>
    <row r="48" spans="1:20" s="503" customFormat="1" ht="18" customHeight="1">
      <c r="A48" s="559"/>
      <c r="B48" s="1864" t="s">
        <v>1507</v>
      </c>
      <c r="C48" s="1276"/>
      <c r="D48" s="1173"/>
      <c r="E48" s="495"/>
      <c r="F48" s="496"/>
      <c r="G48" s="523"/>
      <c r="H48" s="1173"/>
      <c r="I48" s="1173"/>
      <c r="J48" s="1173"/>
      <c r="K48" s="1173"/>
      <c r="L48" s="1173"/>
      <c r="M48" s="1855"/>
      <c r="N48" s="1177"/>
      <c r="O48" s="1177"/>
      <c r="P48" s="1855"/>
      <c r="Q48" s="1177"/>
      <c r="R48" s="1177"/>
      <c r="S48" s="501"/>
      <c r="T48" s="1856"/>
    </row>
    <row r="49" spans="1:20" s="503" customFormat="1" ht="18" customHeight="1">
      <c r="A49" s="559">
        <v>2</v>
      </c>
      <c r="B49" s="1854" t="s">
        <v>1508</v>
      </c>
      <c r="C49" s="1276"/>
      <c r="D49" s="1173" t="s">
        <v>182</v>
      </c>
      <c r="E49" s="495">
        <v>50000</v>
      </c>
      <c r="F49" s="496"/>
      <c r="G49" s="523"/>
      <c r="H49" s="1173">
        <v>1</v>
      </c>
      <c r="I49" s="1173"/>
      <c r="J49" s="1173"/>
      <c r="K49" s="1173"/>
      <c r="L49" s="1173"/>
      <c r="M49" s="1855"/>
      <c r="N49" s="1177"/>
      <c r="O49" s="1177"/>
      <c r="P49" s="1855"/>
      <c r="Q49" s="1177"/>
      <c r="R49" s="1177"/>
      <c r="S49" s="501">
        <f>SUM(G49:R49)</f>
        <v>1</v>
      </c>
      <c r="T49" s="1856">
        <f>E49*S49</f>
        <v>50000</v>
      </c>
    </row>
    <row r="50" spans="1:20" s="503" customFormat="1" ht="18" customHeight="1">
      <c r="A50" s="561"/>
      <c r="B50" s="1865" t="s">
        <v>1509</v>
      </c>
      <c r="C50" s="1866"/>
      <c r="D50" s="1867"/>
      <c r="E50" s="1868"/>
      <c r="F50" s="496"/>
      <c r="G50" s="1869"/>
      <c r="H50" s="1867"/>
      <c r="I50" s="1867"/>
      <c r="J50" s="1867"/>
      <c r="K50" s="1867"/>
      <c r="L50" s="1867"/>
      <c r="M50" s="1870"/>
      <c r="N50" s="1871"/>
      <c r="O50" s="1871"/>
      <c r="P50" s="1870"/>
      <c r="Q50" s="1871"/>
      <c r="R50" s="1871"/>
      <c r="S50" s="1862"/>
      <c r="T50" s="1872"/>
    </row>
    <row r="51" spans="1:20" s="503" customFormat="1" ht="18" customHeight="1">
      <c r="A51" s="561"/>
      <c r="B51" s="1865" t="s">
        <v>1510</v>
      </c>
      <c r="C51" s="1866"/>
      <c r="D51" s="1867"/>
      <c r="E51" s="1868"/>
      <c r="F51" s="496"/>
      <c r="G51" s="1869"/>
      <c r="H51" s="1867"/>
      <c r="I51" s="1867"/>
      <c r="J51" s="1867"/>
      <c r="K51" s="1867"/>
      <c r="L51" s="1867"/>
      <c r="M51" s="1870"/>
      <c r="N51" s="1871"/>
      <c r="O51" s="1871"/>
      <c r="P51" s="1870"/>
      <c r="Q51" s="1871"/>
      <c r="R51" s="1871"/>
      <c r="S51" s="501"/>
      <c r="T51" s="1872"/>
    </row>
    <row r="52" spans="1:20" s="503" customFormat="1" ht="18" customHeight="1">
      <c r="A52" s="561"/>
      <c r="B52" s="1865" t="s">
        <v>1511</v>
      </c>
      <c r="C52" s="1866"/>
      <c r="D52" s="1867"/>
      <c r="E52" s="1868"/>
      <c r="F52" s="496"/>
      <c r="G52" s="1869"/>
      <c r="H52" s="1867"/>
      <c r="I52" s="1867"/>
      <c r="J52" s="1867"/>
      <c r="K52" s="1867"/>
      <c r="L52" s="1867"/>
      <c r="M52" s="1870"/>
      <c r="N52" s="1871"/>
      <c r="O52" s="1871"/>
      <c r="P52" s="1870"/>
      <c r="Q52" s="1871"/>
      <c r="R52" s="1871"/>
      <c r="S52" s="501"/>
      <c r="T52" s="1872"/>
    </row>
    <row r="53" spans="1:20" s="503" customFormat="1" ht="18" customHeight="1">
      <c r="A53" s="561"/>
      <c r="B53" s="1865" t="s">
        <v>1512</v>
      </c>
      <c r="C53" s="1866"/>
      <c r="D53" s="1867"/>
      <c r="E53" s="1868"/>
      <c r="F53" s="496"/>
      <c r="G53" s="1869"/>
      <c r="H53" s="1867"/>
      <c r="I53" s="1867"/>
      <c r="J53" s="1867"/>
      <c r="K53" s="1867"/>
      <c r="L53" s="1867"/>
      <c r="M53" s="1870"/>
      <c r="N53" s="1871"/>
      <c r="O53" s="1871"/>
      <c r="P53" s="1870"/>
      <c r="Q53" s="1871"/>
      <c r="R53" s="1871"/>
      <c r="S53" s="501"/>
      <c r="T53" s="1872"/>
    </row>
    <row r="54" spans="1:20" s="503" customFormat="1" ht="18" customHeight="1">
      <c r="A54" s="561"/>
      <c r="B54" s="1873"/>
      <c r="C54" s="1866"/>
      <c r="D54" s="1867"/>
      <c r="E54" s="1868"/>
      <c r="F54" s="496"/>
      <c r="G54" s="1869"/>
      <c r="H54" s="1867"/>
      <c r="I54" s="1867"/>
      <c r="J54" s="1867"/>
      <c r="K54" s="1867"/>
      <c r="L54" s="1867"/>
      <c r="M54" s="1870"/>
      <c r="N54" s="1871"/>
      <c r="O54" s="1871"/>
      <c r="P54" s="1870"/>
      <c r="Q54" s="1871"/>
      <c r="R54" s="1871"/>
      <c r="S54" s="1862" t="s">
        <v>229</v>
      </c>
      <c r="T54" s="1872">
        <f>SUM(T43:T49)</f>
        <v>77000</v>
      </c>
    </row>
    <row r="55" spans="1:20" s="503" customFormat="1" ht="18" customHeight="1">
      <c r="A55" s="1874" t="s">
        <v>241</v>
      </c>
      <c r="B55" s="1873"/>
      <c r="C55" s="1866"/>
      <c r="D55" s="1867"/>
      <c r="E55" s="1868"/>
      <c r="F55" s="496"/>
      <c r="G55" s="1869"/>
      <c r="H55" s="1867"/>
      <c r="I55" s="1867"/>
      <c r="J55" s="1867"/>
      <c r="K55" s="1867"/>
      <c r="L55" s="1867"/>
      <c r="M55" s="1870"/>
      <c r="N55" s="1871"/>
      <c r="O55" s="1871"/>
      <c r="P55" s="1870"/>
      <c r="Q55" s="1869"/>
      <c r="R55" s="1546"/>
      <c r="S55" s="1548"/>
      <c r="T55" s="1875"/>
    </row>
    <row r="56" spans="1:20" s="503" customFormat="1" ht="18" customHeight="1">
      <c r="A56" s="561">
        <v>1</v>
      </c>
      <c r="B56" s="1873" t="s">
        <v>1513</v>
      </c>
      <c r="C56" s="1866"/>
      <c r="D56" s="1867" t="s">
        <v>182</v>
      </c>
      <c r="E56" s="1868">
        <v>15000</v>
      </c>
      <c r="F56" s="496"/>
      <c r="G56" s="1869"/>
      <c r="H56" s="1867">
        <v>3</v>
      </c>
      <c r="I56" s="1867"/>
      <c r="J56" s="1867"/>
      <c r="K56" s="1867"/>
      <c r="L56" s="1867"/>
      <c r="M56" s="1870"/>
      <c r="N56" s="1871"/>
      <c r="O56" s="1871"/>
      <c r="P56" s="1870"/>
      <c r="Q56" s="1869"/>
      <c r="R56" s="1876"/>
      <c r="S56" s="1877">
        <f>H56</f>
        <v>3</v>
      </c>
      <c r="T56" s="1878">
        <f>E56*S56</f>
        <v>45000</v>
      </c>
    </row>
    <row r="57" spans="1:20" s="503" customFormat="1" ht="18" customHeight="1" thickBot="1">
      <c r="A57" s="561"/>
      <c r="B57" s="1879"/>
      <c r="C57" s="563"/>
      <c r="D57" s="564"/>
      <c r="E57" s="565"/>
      <c r="F57" s="496"/>
      <c r="G57" s="1880"/>
      <c r="H57" s="564"/>
      <c r="I57" s="564"/>
      <c r="J57" s="564"/>
      <c r="K57" s="564"/>
      <c r="L57" s="564"/>
      <c r="M57" s="1881"/>
      <c r="N57" s="1882"/>
      <c r="O57" s="1882"/>
      <c r="P57" s="1881"/>
      <c r="Q57" s="1882"/>
      <c r="R57" s="1882"/>
      <c r="S57" s="570"/>
      <c r="T57" s="1872">
        <f>E57*S57</f>
        <v>0</v>
      </c>
    </row>
    <row r="58" spans="1:20" s="576" customFormat="1" ht="13.5" thickBot="1">
      <c r="A58" s="572" t="s">
        <v>156</v>
      </c>
      <c r="B58" s="573"/>
      <c r="C58" s="573"/>
      <c r="D58" s="573"/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  <c r="R58" s="573"/>
      <c r="S58" s="574"/>
      <c r="T58" s="1883">
        <f>T54+T41+T56</f>
        <v>235111.7</v>
      </c>
    </row>
    <row r="59" spans="1:20" ht="15">
      <c r="A59" s="577"/>
      <c r="E59" s="452"/>
      <c r="G59" s="449"/>
      <c r="H59" s="449"/>
      <c r="I59" s="579"/>
      <c r="J59" s="579"/>
      <c r="K59" s="579"/>
      <c r="L59" s="579"/>
      <c r="M59" s="449"/>
      <c r="N59" s="580"/>
      <c r="T59" s="1884"/>
    </row>
    <row r="60" spans="1:20" ht="15">
      <c r="A60" s="582" t="s">
        <v>481</v>
      </c>
      <c r="N60" s="584"/>
      <c r="O60" s="580"/>
      <c r="T60" s="1884"/>
    </row>
    <row r="61" ht="15">
      <c r="T61" s="1884"/>
    </row>
    <row r="62" spans="1:20" ht="27.6" customHeight="1">
      <c r="A62" s="585" t="s">
        <v>245</v>
      </c>
      <c r="C62" s="586"/>
      <c r="D62" s="1114"/>
      <c r="E62" s="578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581"/>
      <c r="S62" s="587"/>
      <c r="T62" s="1885"/>
    </row>
    <row r="63" spans="1:20" ht="21" customHeight="1">
      <c r="A63" s="585"/>
      <c r="B63" s="1886" t="s">
        <v>1514</v>
      </c>
      <c r="C63" s="449"/>
      <c r="D63" s="1114"/>
      <c r="E63" s="578"/>
      <c r="F63" s="490"/>
      <c r="G63" s="490"/>
      <c r="H63" s="490"/>
      <c r="I63" s="490"/>
      <c r="J63" s="490"/>
      <c r="K63" s="490"/>
      <c r="L63" s="490"/>
      <c r="M63" s="1887" t="s">
        <v>663</v>
      </c>
      <c r="N63" s="1887"/>
      <c r="O63" s="1887"/>
      <c r="P63" s="1887"/>
      <c r="Q63" s="1887"/>
      <c r="R63" s="581"/>
      <c r="S63" s="587"/>
      <c r="T63" s="1885"/>
    </row>
    <row r="64" spans="2:20" ht="14.25">
      <c r="B64" s="1888" t="s">
        <v>1515</v>
      </c>
      <c r="M64" s="1889" t="s">
        <v>665</v>
      </c>
      <c r="N64" s="1889"/>
      <c r="O64" s="1889"/>
      <c r="P64" s="1889"/>
      <c r="Q64" s="1889"/>
      <c r="T64" s="1884"/>
    </row>
    <row r="65" ht="15">
      <c r="T65" s="1884"/>
    </row>
    <row r="66" ht="15">
      <c r="T66" s="1884"/>
    </row>
    <row r="67" ht="15">
      <c r="T67" s="1884"/>
    </row>
    <row r="68" ht="15">
      <c r="T68" s="1884"/>
    </row>
    <row r="69" ht="15">
      <c r="T69" s="1884"/>
    </row>
    <row r="70" ht="15">
      <c r="T70" s="1884"/>
    </row>
    <row r="71" ht="15">
      <c r="T71" s="1884"/>
    </row>
    <row r="72" ht="15">
      <c r="T72" s="1884"/>
    </row>
    <row r="73" ht="15">
      <c r="T73" s="1884"/>
    </row>
    <row r="74" ht="15">
      <c r="T74" s="1884"/>
    </row>
    <row r="75" ht="15">
      <c r="T75" s="1884"/>
    </row>
    <row r="76" ht="15">
      <c r="T76" s="1884"/>
    </row>
    <row r="77" ht="15">
      <c r="T77" s="1884"/>
    </row>
    <row r="78" ht="15">
      <c r="T78" s="1884"/>
    </row>
    <row r="79" ht="15">
      <c r="T79" s="1884"/>
    </row>
    <row r="80" ht="15">
      <c r="T80" s="1884"/>
    </row>
    <row r="81" ht="15">
      <c r="T81" s="1884"/>
    </row>
    <row r="82" ht="15">
      <c r="T82" s="1884"/>
    </row>
    <row r="83" ht="15">
      <c r="T83" s="1884"/>
    </row>
    <row r="84" ht="15">
      <c r="T84" s="1884"/>
    </row>
    <row r="85" ht="15">
      <c r="T85" s="1884"/>
    </row>
    <row r="86" ht="15">
      <c r="T86" s="1884"/>
    </row>
    <row r="87" ht="15">
      <c r="T87" s="1884"/>
    </row>
    <row r="88" ht="15">
      <c r="T88" s="1884"/>
    </row>
    <row r="89" ht="15">
      <c r="T89" s="1884"/>
    </row>
    <row r="90" ht="15">
      <c r="T90" s="1884"/>
    </row>
    <row r="91" ht="15">
      <c r="T91" s="1884"/>
    </row>
  </sheetData>
  <mergeCells count="16">
    <mergeCell ref="F11:F12"/>
    <mergeCell ref="G11:S11"/>
    <mergeCell ref="T11:T12"/>
    <mergeCell ref="A58:S58"/>
    <mergeCell ref="M63:Q63"/>
    <mergeCell ref="M64:Q64"/>
    <mergeCell ref="A1:T1"/>
    <mergeCell ref="A2:T2"/>
    <mergeCell ref="A3:T3"/>
    <mergeCell ref="A6:T6"/>
    <mergeCell ref="D9:E9"/>
    <mergeCell ref="A11:A12"/>
    <mergeCell ref="B11:B12"/>
    <mergeCell ref="C11:C12"/>
    <mergeCell ref="D11:D12"/>
    <mergeCell ref="E11:E12"/>
  </mergeCells>
  <printOptions horizontalCentered="1"/>
  <pageMargins left="1.36" right="0.34" top="0.24" bottom="0.5" header="0.3" footer="0.34"/>
  <pageSetup fitToHeight="0" fitToWidth="1" horizontalDpi="600" verticalDpi="600" orientation="landscape" paperSize="5" scale="60" r:id="rId1"/>
  <headerFooter>
    <oddFooter>&amp;LPrepared at  Budget Office     &amp;D&amp;RPage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0"/>
  <sheetViews>
    <sheetView view="pageBreakPreview" zoomScale="84" zoomScaleSheetLayoutView="84" workbookViewId="0" topLeftCell="A1">
      <selection activeCell="A8" sqref="A8:V8"/>
    </sheetView>
  </sheetViews>
  <sheetFormatPr defaultColWidth="9.140625" defaultRowHeight="15"/>
  <cols>
    <col min="1" max="1" width="5.421875" style="409" customWidth="1"/>
    <col min="2" max="2" width="10.28125" style="0" customWidth="1"/>
    <col min="3" max="3" width="27.8515625" style="0" customWidth="1"/>
    <col min="4" max="4" width="4.8515625" style="0" customWidth="1"/>
    <col min="5" max="5" width="9.140625" style="0" customWidth="1"/>
    <col min="6" max="6" width="9.421875" style="358" customWidth="1"/>
    <col min="7" max="7" width="10.8515625" style="359" customWidth="1"/>
    <col min="8" max="8" width="12.8515625" style="0" customWidth="1"/>
    <col min="9" max="20" width="3.7109375" style="0" customWidth="1"/>
    <col min="21" max="21" width="6.140625" style="0" customWidth="1"/>
    <col min="22" max="22" width="15.8515625" style="0" customWidth="1"/>
    <col min="23" max="23" width="8.57421875" style="0" customWidth="1"/>
    <col min="24" max="24" width="8.421875" style="0" customWidth="1"/>
    <col min="25" max="25" width="8.57421875" style="0" customWidth="1"/>
    <col min="26" max="26" width="10.421875" style="0" customWidth="1"/>
    <col min="27" max="34" width="6.421875" style="0" customWidth="1"/>
  </cols>
  <sheetData>
    <row r="1" spans="1:22" ht="1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ht="1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</row>
    <row r="3" spans="1:22" ht="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</row>
    <row r="4" spans="1:34" ht="15">
      <c r="A4" s="331" t="s">
        <v>251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</row>
    <row r="5" spans="1:34" ht="15">
      <c r="A5" s="331" t="s">
        <v>252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</row>
    <row r="6" spans="1:34" ht="15.75" customHeight="1">
      <c r="A6" s="333" t="s">
        <v>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</row>
    <row r="7" spans="1:21" ht="6.75" customHeight="1">
      <c r="A7" s="402"/>
      <c r="B7" s="336"/>
      <c r="C7" s="336"/>
      <c r="D7" s="336"/>
      <c r="E7" s="336"/>
      <c r="F7" s="335"/>
      <c r="G7" s="337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</row>
    <row r="8" spans="1:34" ht="16.5" customHeight="1">
      <c r="A8" s="333" t="s">
        <v>486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</row>
    <row r="9" spans="1:34" ht="15" customHeight="1">
      <c r="A9" s="402"/>
      <c r="B9" s="336"/>
      <c r="C9" s="336"/>
      <c r="D9" s="336"/>
      <c r="E9" s="333"/>
      <c r="F9" s="333"/>
      <c r="G9" s="333"/>
      <c r="H9" s="333"/>
      <c r="I9" s="333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</row>
    <row r="10" spans="1:26" ht="15">
      <c r="A10" s="341" t="s">
        <v>253</v>
      </c>
      <c r="B10" s="341"/>
      <c r="C10" s="342" t="s">
        <v>1516</v>
      </c>
      <c r="D10" s="343"/>
      <c r="E10" s="343"/>
      <c r="F10" s="344"/>
      <c r="G10" s="345"/>
      <c r="H10" s="346"/>
      <c r="I10" s="346"/>
      <c r="J10" s="346"/>
      <c r="K10" s="346"/>
      <c r="L10" s="346"/>
      <c r="M10" s="346"/>
      <c r="N10" s="336"/>
      <c r="O10" s="336"/>
      <c r="P10" s="336"/>
      <c r="Q10" s="336"/>
      <c r="R10" s="336"/>
      <c r="S10" s="336"/>
      <c r="T10" s="336"/>
      <c r="U10" s="336"/>
      <c r="W10" s="1891"/>
      <c r="X10" s="1891"/>
      <c r="Y10" s="1891"/>
      <c r="Z10" s="1891"/>
    </row>
    <row r="11" spans="1:26" ht="14.25" customHeight="1">
      <c r="A11" s="403" t="s">
        <v>1517</v>
      </c>
      <c r="B11" s="346"/>
      <c r="C11" s="342"/>
      <c r="D11" s="343"/>
      <c r="E11" s="343"/>
      <c r="F11" s="344"/>
      <c r="G11" s="345"/>
      <c r="H11" s="346" t="s">
        <v>255</v>
      </c>
      <c r="I11" s="348"/>
      <c r="J11" s="348"/>
      <c r="K11" s="348"/>
      <c r="L11" s="348"/>
      <c r="M11" s="348"/>
      <c r="N11" s="336"/>
      <c r="O11" s="336"/>
      <c r="P11" s="336"/>
      <c r="Q11" s="336"/>
      <c r="R11" s="336"/>
      <c r="S11" s="336"/>
      <c r="T11" s="336"/>
      <c r="U11" s="336"/>
      <c r="W11" s="1891"/>
      <c r="X11" s="1891"/>
      <c r="Y11" s="1891"/>
      <c r="Z11" s="1891"/>
    </row>
    <row r="12" spans="1:26" ht="15" customHeight="1">
      <c r="A12" s="341" t="s">
        <v>256</v>
      </c>
      <c r="B12" s="346"/>
      <c r="C12" s="346"/>
      <c r="D12" s="346"/>
      <c r="E12" s="346"/>
      <c r="F12" s="349"/>
      <c r="G12" s="345"/>
      <c r="H12" s="346"/>
      <c r="I12" s="346"/>
      <c r="J12" s="346"/>
      <c r="K12" s="346"/>
      <c r="L12" s="346"/>
      <c r="M12" s="346"/>
      <c r="N12" s="336"/>
      <c r="O12" s="336"/>
      <c r="P12" s="336"/>
      <c r="Q12" s="336"/>
      <c r="R12" s="336"/>
      <c r="S12" s="336"/>
      <c r="T12" s="336"/>
      <c r="U12" s="336"/>
      <c r="W12" s="1891"/>
      <c r="X12" s="1891"/>
      <c r="Y12" s="1891"/>
      <c r="Z12" s="1891"/>
    </row>
    <row r="13" spans="1:37" ht="15.75" customHeight="1">
      <c r="A13" s="350" t="s">
        <v>136</v>
      </c>
      <c r="B13" s="351" t="s">
        <v>137</v>
      </c>
      <c r="C13" s="351"/>
      <c r="D13" s="352" t="s">
        <v>1518</v>
      </c>
      <c r="E13" s="353"/>
      <c r="F13" s="354" t="s">
        <v>139</v>
      </c>
      <c r="G13" s="350" t="s">
        <v>140</v>
      </c>
      <c r="H13" s="354" t="s">
        <v>141</v>
      </c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0" t="s">
        <v>143</v>
      </c>
      <c r="W13" s="1892"/>
      <c r="X13" s="1893"/>
      <c r="Y13" s="1893"/>
      <c r="Z13" s="1893"/>
      <c r="AA13" s="357"/>
      <c r="AB13" s="357"/>
      <c r="AC13" s="357"/>
      <c r="AD13" s="357"/>
      <c r="AE13" s="357"/>
      <c r="AF13" s="357"/>
      <c r="AG13" s="357"/>
      <c r="AH13" s="357"/>
      <c r="AI13" s="358"/>
      <c r="AJ13" s="359"/>
      <c r="AK13" s="359"/>
    </row>
    <row r="14" spans="1:34" ht="23.25" customHeight="1">
      <c r="A14" s="350"/>
      <c r="B14" s="351"/>
      <c r="C14" s="351"/>
      <c r="D14" s="360"/>
      <c r="E14" s="361"/>
      <c r="F14" s="362"/>
      <c r="G14" s="350"/>
      <c r="H14" s="362"/>
      <c r="I14" s="363" t="s">
        <v>144</v>
      </c>
      <c r="J14" s="363" t="s">
        <v>145</v>
      </c>
      <c r="K14" s="363" t="s">
        <v>146</v>
      </c>
      <c r="L14" s="363" t="s">
        <v>147</v>
      </c>
      <c r="M14" s="363" t="s">
        <v>148</v>
      </c>
      <c r="N14" s="363" t="s">
        <v>149</v>
      </c>
      <c r="O14" s="363" t="s">
        <v>150</v>
      </c>
      <c r="P14" s="363" t="s">
        <v>151</v>
      </c>
      <c r="Q14" s="363" t="s">
        <v>258</v>
      </c>
      <c r="R14" s="363" t="s">
        <v>153</v>
      </c>
      <c r="S14" s="363" t="s">
        <v>259</v>
      </c>
      <c r="T14" s="364" t="s">
        <v>155</v>
      </c>
      <c r="U14" s="363" t="s">
        <v>156</v>
      </c>
      <c r="V14" s="350"/>
      <c r="W14" s="1894"/>
      <c r="X14" s="1895"/>
      <c r="Y14" s="1895"/>
      <c r="Z14" s="1895"/>
      <c r="AA14" s="366"/>
      <c r="AB14" s="366"/>
      <c r="AC14" s="366"/>
      <c r="AD14" s="366"/>
      <c r="AE14" s="366"/>
      <c r="AF14" s="366"/>
      <c r="AG14" s="366"/>
      <c r="AH14" s="366"/>
    </row>
    <row r="15" spans="1:34" ht="17.1" customHeight="1">
      <c r="A15" s="404"/>
      <c r="B15" s="405" t="s">
        <v>341</v>
      </c>
      <c r="C15" s="405"/>
      <c r="D15" s="355"/>
      <c r="E15" s="355"/>
      <c r="F15" s="369"/>
      <c r="G15" s="597"/>
      <c r="H15" s="369"/>
      <c r="I15" s="371"/>
      <c r="J15" s="371"/>
      <c r="K15" s="371"/>
      <c r="L15" s="371"/>
      <c r="M15" s="371"/>
      <c r="N15" s="371"/>
      <c r="O15" s="598"/>
      <c r="P15" s="371"/>
      <c r="Q15" s="371"/>
      <c r="R15" s="371"/>
      <c r="S15" s="371"/>
      <c r="T15" s="371"/>
      <c r="U15" s="373"/>
      <c r="V15" s="374"/>
      <c r="W15" s="632"/>
      <c r="X15" s="632"/>
      <c r="Y15" s="632"/>
      <c r="Z15" s="632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1896">
        <v>1</v>
      </c>
      <c r="B16" s="1897" t="s">
        <v>1519</v>
      </c>
      <c r="C16" s="1897"/>
      <c r="D16" s="1898"/>
      <c r="E16" s="1898"/>
      <c r="F16" s="1899" t="s">
        <v>960</v>
      </c>
      <c r="G16" s="1900">
        <v>40000</v>
      </c>
      <c r="H16" s="1899" t="s">
        <v>263</v>
      </c>
      <c r="I16" s="1901"/>
      <c r="J16" s="1901"/>
      <c r="K16" s="1902"/>
      <c r="L16" s="1901"/>
      <c r="M16" s="1901">
        <v>1</v>
      </c>
      <c r="N16" s="1901"/>
      <c r="O16" s="1901"/>
      <c r="P16" s="1901"/>
      <c r="Q16" s="1901"/>
      <c r="R16" s="1901"/>
      <c r="S16" s="1901"/>
      <c r="T16" s="1901"/>
      <c r="U16" s="1903">
        <f>SUM(I16:T16)</f>
        <v>1</v>
      </c>
      <c r="V16" s="1904">
        <f aca="true" t="shared" si="0" ref="V16:V24">U16*G16</f>
        <v>40000</v>
      </c>
      <c r="W16" s="1905"/>
      <c r="X16" s="1905"/>
      <c r="Y16" s="1905"/>
      <c r="Z16" s="190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1906">
        <f>A16+1</f>
        <v>2</v>
      </c>
      <c r="B17" s="1897" t="s">
        <v>1520</v>
      </c>
      <c r="C17" s="1897"/>
      <c r="D17" s="1898"/>
      <c r="E17" s="1898"/>
      <c r="F17" s="1899" t="s">
        <v>960</v>
      </c>
      <c r="G17" s="1900">
        <v>10000</v>
      </c>
      <c r="H17" s="1899" t="s">
        <v>263</v>
      </c>
      <c r="I17" s="1901"/>
      <c r="J17" s="1901">
        <v>1</v>
      </c>
      <c r="K17" s="1901"/>
      <c r="L17" s="1901"/>
      <c r="M17" s="1901"/>
      <c r="N17" s="1901"/>
      <c r="O17" s="1901"/>
      <c r="P17" s="1901"/>
      <c r="Q17" s="1901"/>
      <c r="R17" s="1901"/>
      <c r="S17" s="1901"/>
      <c r="T17" s="1901"/>
      <c r="U17" s="1903">
        <f>SUM(I17:T17)</f>
        <v>1</v>
      </c>
      <c r="V17" s="1904">
        <f t="shared" si="0"/>
        <v>10000</v>
      </c>
      <c r="W17" s="1905"/>
      <c r="X17" s="1905"/>
      <c r="Y17" s="1905"/>
      <c r="Z17" s="1905"/>
      <c r="AA17" s="375"/>
      <c r="AB17" s="375"/>
      <c r="AC17" s="375"/>
      <c r="AD17" s="375"/>
      <c r="AE17" s="375"/>
      <c r="AF17" s="375"/>
      <c r="AG17" s="375"/>
      <c r="AH17" s="375"/>
    </row>
    <row r="18" spans="1:34" ht="17.1" customHeight="1">
      <c r="A18" s="1907"/>
      <c r="B18" s="1908" t="s">
        <v>1521</v>
      </c>
      <c r="C18" s="1909"/>
      <c r="D18" s="1910"/>
      <c r="E18" s="1911"/>
      <c r="F18" s="1899"/>
      <c r="G18" s="1900"/>
      <c r="H18" s="1899"/>
      <c r="I18" s="1901"/>
      <c r="J18" s="1901"/>
      <c r="K18" s="1901"/>
      <c r="L18" s="1901"/>
      <c r="M18" s="1901"/>
      <c r="N18" s="1901"/>
      <c r="O18" s="1901"/>
      <c r="P18" s="1901"/>
      <c r="Q18" s="1901"/>
      <c r="R18" s="1901"/>
      <c r="S18" s="1901"/>
      <c r="T18" s="1901"/>
      <c r="U18" s="1903"/>
      <c r="V18" s="1904"/>
      <c r="W18" s="1905"/>
      <c r="X18" s="1905"/>
      <c r="Y18" s="1905"/>
      <c r="Z18" s="1905"/>
      <c r="AA18" s="375"/>
      <c r="AB18" s="375"/>
      <c r="AC18" s="375"/>
      <c r="AD18" s="375"/>
      <c r="AE18" s="375"/>
      <c r="AF18" s="375"/>
      <c r="AG18" s="375"/>
      <c r="AH18" s="375"/>
    </row>
    <row r="19" spans="1:34" ht="28.9" customHeight="1">
      <c r="A19" s="1896">
        <f>A17+1</f>
        <v>3</v>
      </c>
      <c r="B19" s="1912" t="s">
        <v>1522</v>
      </c>
      <c r="C19" s="1913"/>
      <c r="D19" s="1898"/>
      <c r="E19" s="1898"/>
      <c r="F19" s="1899" t="s">
        <v>960</v>
      </c>
      <c r="G19" s="1900">
        <v>13000</v>
      </c>
      <c r="H19" s="1899" t="s">
        <v>263</v>
      </c>
      <c r="I19" s="1901"/>
      <c r="J19" s="1901">
        <v>1</v>
      </c>
      <c r="K19" s="1901"/>
      <c r="L19" s="1901"/>
      <c r="M19" s="1901"/>
      <c r="N19" s="1901"/>
      <c r="O19" s="1901"/>
      <c r="P19" s="1901"/>
      <c r="Q19" s="1901"/>
      <c r="R19" s="1901"/>
      <c r="S19" s="1901"/>
      <c r="T19" s="1901"/>
      <c r="U19" s="1903">
        <f>SUM(I19:T19)</f>
        <v>1</v>
      </c>
      <c r="V19" s="1904">
        <f t="shared" si="0"/>
        <v>13000</v>
      </c>
      <c r="W19" s="1905"/>
      <c r="X19" s="1905"/>
      <c r="Y19" s="1905"/>
      <c r="Z19" s="1905"/>
      <c r="AA19" s="375"/>
      <c r="AB19" s="375"/>
      <c r="AC19" s="375"/>
      <c r="AD19" s="375"/>
      <c r="AE19" s="375"/>
      <c r="AF19" s="375"/>
      <c r="AG19" s="375"/>
      <c r="AH19" s="375"/>
    </row>
    <row r="20" spans="1:34" ht="15" customHeight="1">
      <c r="A20" s="1896"/>
      <c r="B20" s="1914" t="s">
        <v>1523</v>
      </c>
      <c r="C20" s="1915"/>
      <c r="D20" s="1910"/>
      <c r="E20" s="1911"/>
      <c r="F20" s="1899"/>
      <c r="G20" s="1900"/>
      <c r="H20" s="1899"/>
      <c r="I20" s="1901"/>
      <c r="J20" s="1901"/>
      <c r="K20" s="1901"/>
      <c r="L20" s="1901"/>
      <c r="M20" s="1901"/>
      <c r="N20" s="1901"/>
      <c r="O20" s="1901"/>
      <c r="P20" s="1901"/>
      <c r="Q20" s="1901"/>
      <c r="R20" s="1901"/>
      <c r="S20" s="1901"/>
      <c r="T20" s="1901"/>
      <c r="U20" s="1903"/>
      <c r="V20" s="1904"/>
      <c r="W20" s="1905"/>
      <c r="X20" s="1905"/>
      <c r="Y20" s="1905"/>
      <c r="Z20" s="1905"/>
      <c r="AA20" s="375"/>
      <c r="AB20" s="375"/>
      <c r="AC20" s="375"/>
      <c r="AD20" s="375"/>
      <c r="AE20" s="375"/>
      <c r="AF20" s="375"/>
      <c r="AG20" s="375"/>
      <c r="AH20" s="375"/>
    </row>
    <row r="21" spans="1:34" ht="17.1" customHeight="1">
      <c r="A21" s="1896">
        <f>A19+1</f>
        <v>4</v>
      </c>
      <c r="B21" s="1897" t="s">
        <v>1524</v>
      </c>
      <c r="C21" s="1897"/>
      <c r="D21" s="1898"/>
      <c r="E21" s="1898"/>
      <c r="F21" s="1899" t="s">
        <v>960</v>
      </c>
      <c r="G21" s="1900">
        <v>3500</v>
      </c>
      <c r="H21" s="1899" t="s">
        <v>263</v>
      </c>
      <c r="I21" s="1901"/>
      <c r="J21" s="1901">
        <v>2</v>
      </c>
      <c r="K21" s="1901"/>
      <c r="L21" s="1901"/>
      <c r="M21" s="1901"/>
      <c r="N21" s="1901"/>
      <c r="O21" s="1901"/>
      <c r="P21" s="1901"/>
      <c r="Q21" s="1901"/>
      <c r="R21" s="1901"/>
      <c r="S21" s="1901"/>
      <c r="T21" s="1901"/>
      <c r="U21" s="1903">
        <f>SUM(I21:T21)</f>
        <v>2</v>
      </c>
      <c r="V21" s="1904">
        <f t="shared" si="0"/>
        <v>7000</v>
      </c>
      <c r="W21" s="1905"/>
      <c r="X21" s="1905"/>
      <c r="Y21" s="1905"/>
      <c r="Z21" s="1905"/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1896"/>
      <c r="B22" s="1908" t="s">
        <v>1525</v>
      </c>
      <c r="C22" s="1909"/>
      <c r="D22" s="1910"/>
      <c r="E22" s="1911"/>
      <c r="F22" s="1899"/>
      <c r="G22" s="1900"/>
      <c r="H22" s="1899"/>
      <c r="I22" s="1901"/>
      <c r="J22" s="1901"/>
      <c r="K22" s="1901"/>
      <c r="L22" s="1901"/>
      <c r="M22" s="1901"/>
      <c r="N22" s="1901"/>
      <c r="O22" s="1901"/>
      <c r="P22" s="1901"/>
      <c r="Q22" s="1901"/>
      <c r="R22" s="1901"/>
      <c r="S22" s="1901"/>
      <c r="T22" s="1901"/>
      <c r="U22" s="1903"/>
      <c r="V22" s="1904"/>
      <c r="W22" s="1905"/>
      <c r="X22" s="1905"/>
      <c r="Y22" s="1905"/>
      <c r="Z22" s="1905"/>
      <c r="AA22" s="375"/>
      <c r="AB22" s="375"/>
      <c r="AC22" s="375"/>
      <c r="AD22" s="375"/>
      <c r="AE22" s="375"/>
      <c r="AF22" s="375"/>
      <c r="AG22" s="375"/>
      <c r="AH22" s="375"/>
    </row>
    <row r="23" spans="1:34" ht="17.1" customHeight="1">
      <c r="A23" s="1896">
        <f>A21+1</f>
        <v>5</v>
      </c>
      <c r="B23" s="1916" t="s">
        <v>1526</v>
      </c>
      <c r="C23" s="1917"/>
      <c r="D23" s="1898"/>
      <c r="E23" s="1898"/>
      <c r="F23" s="1899" t="s">
        <v>960</v>
      </c>
      <c r="G23" s="1900">
        <v>10000</v>
      </c>
      <c r="H23" s="1899" t="s">
        <v>263</v>
      </c>
      <c r="I23" s="1901"/>
      <c r="J23" s="1901">
        <v>1</v>
      </c>
      <c r="K23" s="1901"/>
      <c r="L23" s="1901"/>
      <c r="M23" s="1901">
        <v>1</v>
      </c>
      <c r="N23" s="1901"/>
      <c r="O23" s="1901"/>
      <c r="P23" s="1901"/>
      <c r="Q23" s="1901"/>
      <c r="R23" s="1901"/>
      <c r="S23" s="1901"/>
      <c r="T23" s="1901"/>
      <c r="U23" s="1903">
        <f aca="true" t="shared" si="1" ref="U23:U24">SUM(I23:T23)</f>
        <v>2</v>
      </c>
      <c r="V23" s="1904">
        <f t="shared" si="0"/>
        <v>20000</v>
      </c>
      <c r="W23" s="1905"/>
      <c r="X23" s="1905"/>
      <c r="Y23" s="1905"/>
      <c r="Z23" s="1905"/>
      <c r="AA23" s="375"/>
      <c r="AB23" s="375"/>
      <c r="AC23" s="375"/>
      <c r="AD23" s="375"/>
      <c r="AE23" s="375"/>
      <c r="AF23" s="375"/>
      <c r="AG23" s="375"/>
      <c r="AH23" s="375"/>
    </row>
    <row r="24" spans="1:34" ht="17.1" customHeight="1">
      <c r="A24" s="1896">
        <f aca="true" t="shared" si="2" ref="A24">A23+1</f>
        <v>6</v>
      </c>
      <c r="B24" s="1918" t="s">
        <v>1527</v>
      </c>
      <c r="C24" s="1919"/>
      <c r="D24" s="1920"/>
      <c r="E24" s="1920"/>
      <c r="F24" s="1899" t="s">
        <v>960</v>
      </c>
      <c r="G24" s="1921">
        <v>20000</v>
      </c>
      <c r="H24" s="1899" t="s">
        <v>263</v>
      </c>
      <c r="I24" s="1922"/>
      <c r="J24" s="1922"/>
      <c r="K24" s="1922"/>
      <c r="L24" s="1922"/>
      <c r="M24" s="1923">
        <v>1</v>
      </c>
      <c r="N24" s="1922"/>
      <c r="O24" s="1922"/>
      <c r="P24" s="1922"/>
      <c r="Q24" s="1922"/>
      <c r="R24" s="1922"/>
      <c r="S24" s="1922"/>
      <c r="T24" s="1922"/>
      <c r="U24" s="1924">
        <f t="shared" si="1"/>
        <v>1</v>
      </c>
      <c r="V24" s="1904">
        <f t="shared" si="0"/>
        <v>20000</v>
      </c>
      <c r="W24" s="1905"/>
      <c r="X24" s="1905"/>
      <c r="Y24" s="1905"/>
      <c r="Z24" s="1905"/>
      <c r="AA24" s="375"/>
      <c r="AB24" s="375"/>
      <c r="AC24" s="375"/>
      <c r="AD24" s="375"/>
      <c r="AE24" s="375"/>
      <c r="AF24" s="375"/>
      <c r="AG24" s="375"/>
      <c r="AH24" s="375"/>
    </row>
    <row r="25" spans="1:34" ht="17.1" customHeight="1">
      <c r="A25" s="376"/>
      <c r="B25" s="377"/>
      <c r="C25" s="377"/>
      <c r="D25" s="355"/>
      <c r="E25" s="355"/>
      <c r="F25" s="369"/>
      <c r="G25" s="597"/>
      <c r="H25" s="369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80"/>
      <c r="V25" s="1925"/>
      <c r="W25" s="1905"/>
      <c r="X25" s="1905"/>
      <c r="Y25" s="1905"/>
      <c r="Z25" s="1905"/>
      <c r="AA25" s="375"/>
      <c r="AB25" s="375"/>
      <c r="AC25" s="375"/>
      <c r="AD25" s="375"/>
      <c r="AE25" s="375"/>
      <c r="AF25" s="375"/>
      <c r="AG25" s="375"/>
      <c r="AH25" s="375"/>
    </row>
    <row r="26" spans="1:34" ht="17.1" customHeight="1">
      <c r="A26" s="376"/>
      <c r="B26" s="377"/>
      <c r="C26" s="377"/>
      <c r="D26" s="641"/>
      <c r="E26" s="642"/>
      <c r="F26" s="369"/>
      <c r="G26" s="597"/>
      <c r="H26" s="369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80"/>
      <c r="V26" s="1925"/>
      <c r="W26" s="1905"/>
      <c r="X26" s="1905"/>
      <c r="Y26" s="1905"/>
      <c r="Z26" s="1905"/>
      <c r="AA26" s="375"/>
      <c r="AB26" s="375"/>
      <c r="AC26" s="375"/>
      <c r="AD26" s="375"/>
      <c r="AE26" s="375"/>
      <c r="AF26" s="375"/>
      <c r="AG26" s="375"/>
      <c r="AH26" s="375"/>
    </row>
    <row r="27" spans="1:34" ht="17.1" customHeight="1">
      <c r="A27" s="376"/>
      <c r="B27" s="377"/>
      <c r="C27" s="377"/>
      <c r="D27" s="641"/>
      <c r="E27" s="642"/>
      <c r="F27" s="369"/>
      <c r="G27" s="597"/>
      <c r="H27" s="369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80"/>
      <c r="V27" s="1925"/>
      <c r="W27" s="1905"/>
      <c r="X27" s="1905"/>
      <c r="Y27" s="1905"/>
      <c r="Z27" s="1905"/>
      <c r="AA27" s="375"/>
      <c r="AB27" s="375"/>
      <c r="AC27" s="375"/>
      <c r="AD27" s="375"/>
      <c r="AE27" s="375"/>
      <c r="AF27" s="375"/>
      <c r="AG27" s="375"/>
      <c r="AH27" s="375"/>
    </row>
    <row r="28" spans="1:34" ht="17.1" customHeight="1">
      <c r="A28" s="376"/>
      <c r="B28" s="377"/>
      <c r="C28" s="377"/>
      <c r="D28" s="641"/>
      <c r="E28" s="642"/>
      <c r="F28" s="369"/>
      <c r="G28" s="597"/>
      <c r="H28" s="369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80"/>
      <c r="V28" s="1925"/>
      <c r="W28" s="1905"/>
      <c r="X28" s="1905"/>
      <c r="Y28" s="1905"/>
      <c r="Z28" s="1905"/>
      <c r="AA28" s="375"/>
      <c r="AB28" s="375"/>
      <c r="AC28" s="375"/>
      <c r="AD28" s="375"/>
      <c r="AE28" s="375"/>
      <c r="AF28" s="375"/>
      <c r="AG28" s="375"/>
      <c r="AH28" s="375"/>
    </row>
    <row r="29" spans="1:34" ht="17.1" customHeight="1">
      <c r="A29" s="376"/>
      <c r="B29" s="377"/>
      <c r="C29" s="377"/>
      <c r="D29" s="641"/>
      <c r="E29" s="642"/>
      <c r="F29" s="369"/>
      <c r="G29" s="597"/>
      <c r="H29" s="369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80"/>
      <c r="V29" s="1925"/>
      <c r="W29" s="1905"/>
      <c r="X29" s="1905"/>
      <c r="Y29" s="1905"/>
      <c r="Z29" s="1905"/>
      <c r="AA29" s="375"/>
      <c r="AB29" s="375"/>
      <c r="AC29" s="375"/>
      <c r="AD29" s="375"/>
      <c r="AE29" s="375"/>
      <c r="AF29" s="375"/>
      <c r="AG29" s="375"/>
      <c r="AH29" s="375"/>
    </row>
    <row r="30" spans="1:34" ht="17.1" customHeight="1">
      <c r="A30" s="376"/>
      <c r="B30" s="377"/>
      <c r="C30" s="377"/>
      <c r="D30" s="641"/>
      <c r="E30" s="642"/>
      <c r="F30" s="369"/>
      <c r="G30" s="597"/>
      <c r="H30" s="369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80"/>
      <c r="V30" s="1926"/>
      <c r="W30" s="1905"/>
      <c r="X30" s="1905"/>
      <c r="Y30" s="1905"/>
      <c r="Z30" s="1905"/>
      <c r="AA30" s="375"/>
      <c r="AB30" s="375"/>
      <c r="AC30" s="375"/>
      <c r="AD30" s="375"/>
      <c r="AE30" s="375"/>
      <c r="AF30" s="375"/>
      <c r="AG30" s="375"/>
      <c r="AH30" s="375"/>
    </row>
    <row r="31" spans="1:34" ht="17.1" customHeight="1">
      <c r="A31" s="376"/>
      <c r="B31" s="633"/>
      <c r="C31" s="634"/>
      <c r="D31" s="641"/>
      <c r="E31" s="642"/>
      <c r="F31" s="369"/>
      <c r="G31" s="597"/>
      <c r="H31" s="369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80"/>
      <c r="V31" s="1926"/>
      <c r="W31" s="1905"/>
      <c r="X31" s="1905"/>
      <c r="Y31" s="1905"/>
      <c r="Z31" s="1905"/>
      <c r="AA31" s="375"/>
      <c r="AB31" s="375"/>
      <c r="AC31" s="375"/>
      <c r="AD31" s="375"/>
      <c r="AE31" s="375"/>
      <c r="AF31" s="375"/>
      <c r="AG31" s="375"/>
      <c r="AH31" s="375"/>
    </row>
    <row r="32" spans="1:34" ht="17.25" customHeight="1">
      <c r="A32" s="1927" t="s">
        <v>333</v>
      </c>
      <c r="B32" s="1928"/>
      <c r="C32" s="1928"/>
      <c r="D32" s="1928"/>
      <c r="E32" s="1928"/>
      <c r="F32" s="1928"/>
      <c r="G32" s="1928"/>
      <c r="H32" s="1928"/>
      <c r="I32" s="1928"/>
      <c r="J32" s="1928"/>
      <c r="K32" s="1928"/>
      <c r="L32" s="1928"/>
      <c r="M32" s="1928"/>
      <c r="N32" s="1928"/>
      <c r="O32" s="1928"/>
      <c r="P32" s="1928"/>
      <c r="Q32" s="1928"/>
      <c r="R32" s="1928"/>
      <c r="S32" s="1928"/>
      <c r="T32" s="1928"/>
      <c r="U32" s="1929"/>
      <c r="V32" s="1930">
        <f>SUM(V15:V31)</f>
        <v>110000</v>
      </c>
      <c r="W32" s="407"/>
      <c r="X32" s="407"/>
      <c r="Y32" s="407"/>
      <c r="Z32" s="407"/>
      <c r="AA32" s="387"/>
      <c r="AB32" s="387"/>
      <c r="AC32" s="387"/>
      <c r="AD32" s="387"/>
      <c r="AE32" s="387"/>
      <c r="AF32" s="387"/>
      <c r="AG32" s="387"/>
      <c r="AH32" s="387"/>
    </row>
    <row r="33" spans="1:34" ht="23.25" customHeight="1">
      <c r="A33" s="1931" t="s">
        <v>334</v>
      </c>
      <c r="B33" s="1932" t="s">
        <v>335</v>
      </c>
      <c r="C33" s="1933"/>
      <c r="D33" s="1933"/>
      <c r="E33" s="1933"/>
      <c r="F33" s="1934"/>
      <c r="G33" s="1933"/>
      <c r="H33" s="1933"/>
      <c r="I33" s="1933"/>
      <c r="J33" s="1933"/>
      <c r="K33" s="390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3"/>
      <c r="W33" s="39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" customHeight="1">
      <c r="A34" s="400"/>
      <c r="B34" s="392"/>
      <c r="C34" s="392"/>
      <c r="D34" s="392"/>
      <c r="E34" s="392"/>
      <c r="F34" s="391"/>
      <c r="G34" s="390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3"/>
      <c r="W34" s="39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>
      <c r="A35" s="400"/>
      <c r="B35" s="392"/>
      <c r="C35" s="1935" t="s">
        <v>336</v>
      </c>
      <c r="D35" s="392"/>
      <c r="E35" s="392"/>
      <c r="F35" s="391"/>
      <c r="G35" s="390"/>
      <c r="H35" s="392"/>
      <c r="I35" s="1936" t="s">
        <v>337</v>
      </c>
      <c r="J35" s="1936"/>
      <c r="K35" s="1936"/>
      <c r="L35" s="392"/>
      <c r="M35" s="394"/>
      <c r="N35" s="394"/>
      <c r="O35" s="394"/>
      <c r="P35" s="392"/>
      <c r="Q35" s="392"/>
      <c r="R35" s="392"/>
      <c r="S35" s="392"/>
      <c r="T35" s="392"/>
      <c r="U35" s="392"/>
      <c r="V35" s="393"/>
      <c r="W35" s="39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>
      <c r="A36" s="400"/>
      <c r="B36" s="392"/>
      <c r="C36" s="392"/>
      <c r="D36" s="392"/>
      <c r="E36" s="392"/>
      <c r="F36" s="391"/>
      <c r="G36" s="390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3"/>
      <c r="W36" s="39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>
      <c r="A37" s="400"/>
      <c r="B37" s="395"/>
      <c r="C37" s="1937" t="s">
        <v>1528</v>
      </c>
      <c r="D37" s="1937"/>
      <c r="E37" s="1937"/>
      <c r="F37" s="1937"/>
      <c r="G37" s="1937"/>
      <c r="H37" s="396"/>
      <c r="I37" s="396"/>
      <c r="J37" s="396"/>
      <c r="K37" s="396"/>
      <c r="L37" s="1937" t="s">
        <v>1529</v>
      </c>
      <c r="M37" s="1937"/>
      <c r="N37" s="1937"/>
      <c r="O37" s="1937"/>
      <c r="P37" s="1937"/>
      <c r="Q37" s="1937"/>
      <c r="R37" s="1937"/>
      <c r="S37" s="1937"/>
      <c r="T37" s="1937"/>
      <c r="U37" s="1937"/>
      <c r="V37" s="393"/>
      <c r="W37" s="39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>
      <c r="A38" s="400"/>
      <c r="B38" s="397"/>
      <c r="C38" s="1938" t="s">
        <v>1530</v>
      </c>
      <c r="D38" s="1938"/>
      <c r="E38" s="1938"/>
      <c r="F38" s="1938"/>
      <c r="G38" s="1938"/>
      <c r="H38" s="394"/>
      <c r="I38" s="394"/>
      <c r="J38" s="394"/>
      <c r="K38" s="394"/>
      <c r="L38" s="1936" t="s">
        <v>1531</v>
      </c>
      <c r="M38" s="1936"/>
      <c r="N38" s="1936"/>
      <c r="O38" s="1936"/>
      <c r="P38" s="1936"/>
      <c r="Q38" s="1936"/>
      <c r="R38" s="1936"/>
      <c r="S38" s="1936"/>
      <c r="T38" s="1936"/>
      <c r="U38" s="1936"/>
      <c r="V38" s="393"/>
      <c r="W38" s="39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>
      <c r="A39" s="400"/>
      <c r="B39" s="397"/>
      <c r="C39" s="399"/>
      <c r="D39" s="399"/>
      <c r="E39" s="399"/>
      <c r="F39" s="399"/>
      <c r="G39" s="399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393"/>
      <c r="W39" s="39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>
      <c r="A40" s="400"/>
      <c r="B40" s="397"/>
      <c r="C40" s="399"/>
      <c r="D40" s="399"/>
      <c r="E40" s="399"/>
      <c r="F40" s="399"/>
      <c r="G40" s="399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393"/>
      <c r="W40" s="39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>
      <c r="A41" s="400"/>
      <c r="B41" s="397"/>
      <c r="C41" s="399"/>
      <c r="D41" s="399"/>
      <c r="E41" s="399"/>
      <c r="F41" s="399"/>
      <c r="G41" s="399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393"/>
      <c r="W41" s="39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>
      <c r="A42" s="400"/>
      <c r="B42" s="397"/>
      <c r="C42" s="399"/>
      <c r="D42" s="399"/>
      <c r="E42" s="399"/>
      <c r="F42" s="399"/>
      <c r="G42" s="399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393"/>
      <c r="W42" s="39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">
      <c r="A43" s="400"/>
      <c r="B43" s="397"/>
      <c r="C43" s="399"/>
      <c r="D43" s="399"/>
      <c r="E43" s="399"/>
      <c r="F43" s="399"/>
      <c r="G43" s="399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393"/>
      <c r="W43" s="39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">
      <c r="A44" s="400"/>
      <c r="B44" s="397"/>
      <c r="C44" s="399"/>
      <c r="D44" s="399"/>
      <c r="E44" s="399"/>
      <c r="F44" s="399"/>
      <c r="G44" s="399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393"/>
      <c r="W44" s="39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>
      <c r="A45" s="400"/>
      <c r="B45" s="395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393"/>
      <c r="W45" s="39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3:34" ht="15">
      <c r="W46" s="39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23" ht="15">
      <c r="A47" s="410"/>
      <c r="B47" s="411"/>
      <c r="C47" s="411"/>
      <c r="D47" s="412"/>
      <c r="E47" s="412"/>
      <c r="F47" s="413"/>
      <c r="G47" s="1939"/>
      <c r="H47" s="413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6"/>
      <c r="V47" s="417"/>
      <c r="W47" s="393"/>
    </row>
    <row r="48" spans="1:22" ht="15">
      <c r="A48" s="410"/>
      <c r="B48" s="411"/>
      <c r="C48" s="411"/>
      <c r="D48" s="412"/>
      <c r="E48" s="412"/>
      <c r="F48" s="413"/>
      <c r="G48" s="1939"/>
      <c r="H48" s="413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6"/>
      <c r="V48" s="417"/>
    </row>
    <row r="49" spans="1:22" ht="15">
      <c r="A49" s="410"/>
      <c r="B49" s="411"/>
      <c r="C49" s="411"/>
      <c r="D49" s="412"/>
      <c r="E49" s="412"/>
      <c r="F49" s="413"/>
      <c r="G49" s="1939"/>
      <c r="H49" s="413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6"/>
      <c r="V49" s="417"/>
    </row>
    <row r="50" spans="1:22" ht="15">
      <c r="A50" s="410"/>
      <c r="B50" s="411"/>
      <c r="C50" s="411"/>
      <c r="D50" s="412"/>
      <c r="E50" s="412"/>
      <c r="F50" s="413"/>
      <c r="G50" s="1939"/>
      <c r="H50" s="413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6"/>
      <c r="V50" s="417"/>
    </row>
    <row r="51" spans="1:22" ht="15">
      <c r="A51" s="410"/>
      <c r="B51" s="411"/>
      <c r="C51" s="411"/>
      <c r="D51" s="412"/>
      <c r="E51" s="412"/>
      <c r="F51" s="413"/>
      <c r="G51" s="1939"/>
      <c r="H51" s="413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6"/>
      <c r="V51" s="417"/>
    </row>
    <row r="52" spans="1:22" ht="15">
      <c r="A52" s="410"/>
      <c r="B52" s="411"/>
      <c r="C52" s="411"/>
      <c r="D52" s="412"/>
      <c r="E52" s="412"/>
      <c r="F52" s="413"/>
      <c r="G52" s="1939"/>
      <c r="H52" s="413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6"/>
      <c r="V52" s="417"/>
    </row>
    <row r="53" spans="1:22" ht="15">
      <c r="A53" s="410"/>
      <c r="B53" s="411"/>
      <c r="C53" s="411"/>
      <c r="D53" s="412"/>
      <c r="E53" s="412"/>
      <c r="F53" s="413"/>
      <c r="G53" s="1939"/>
      <c r="H53" s="413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6"/>
      <c r="V53" s="417"/>
    </row>
    <row r="54" spans="1:22" ht="15">
      <c r="A54" s="410"/>
      <c r="B54" s="411"/>
      <c r="C54" s="411"/>
      <c r="D54" s="412"/>
      <c r="E54" s="412"/>
      <c r="F54" s="413"/>
      <c r="G54" s="1939"/>
      <c r="H54" s="413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6"/>
      <c r="V54" s="417"/>
    </row>
    <row r="55" spans="1:22" ht="15">
      <c r="A55" s="410"/>
      <c r="B55" s="411"/>
      <c r="C55" s="411"/>
      <c r="D55" s="412"/>
      <c r="E55" s="412"/>
      <c r="F55" s="413"/>
      <c r="G55" s="1939"/>
      <c r="H55" s="413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6"/>
      <c r="V55" s="417"/>
    </row>
    <row r="56" spans="1:22" ht="15">
      <c r="A56" s="410"/>
      <c r="B56" s="411"/>
      <c r="C56" s="411"/>
      <c r="D56" s="412"/>
      <c r="E56" s="412"/>
      <c r="F56" s="413"/>
      <c r="G56" s="1939"/>
      <c r="H56" s="413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6"/>
      <c r="V56" s="417"/>
    </row>
    <row r="57" spans="1:22" ht="15">
      <c r="A57" s="410"/>
      <c r="B57" s="411"/>
      <c r="C57" s="411"/>
      <c r="D57" s="412"/>
      <c r="E57" s="412"/>
      <c r="F57" s="413"/>
      <c r="G57" s="1939"/>
      <c r="H57" s="413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6"/>
      <c r="V57" s="417"/>
    </row>
    <row r="58" spans="1:22" ht="15">
      <c r="A58" s="410"/>
      <c r="B58" s="411"/>
      <c r="C58" s="411"/>
      <c r="D58" s="412"/>
      <c r="E58" s="412"/>
      <c r="F58" s="413"/>
      <c r="G58" s="1939"/>
      <c r="H58" s="413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6"/>
      <c r="V58" s="417"/>
    </row>
    <row r="59" spans="1:22" ht="15">
      <c r="A59" s="410"/>
      <c r="B59" s="411"/>
      <c r="C59" s="411"/>
      <c r="D59" s="412"/>
      <c r="E59" s="412"/>
      <c r="F59" s="413"/>
      <c r="G59" s="1939"/>
      <c r="H59" s="413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6"/>
      <c r="V59" s="417"/>
    </row>
    <row r="60" spans="1:22" ht="15">
      <c r="A60" s="410"/>
      <c r="B60" s="411"/>
      <c r="C60" s="411"/>
      <c r="D60" s="412"/>
      <c r="E60" s="412"/>
      <c r="F60" s="413"/>
      <c r="G60" s="1939"/>
      <c r="H60" s="413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6"/>
      <c r="V60" s="417"/>
    </row>
    <row r="61" spans="1:22" ht="15">
      <c r="A61" s="410"/>
      <c r="B61" s="411"/>
      <c r="C61" s="411"/>
      <c r="D61" s="412"/>
      <c r="E61" s="412"/>
      <c r="F61" s="413"/>
      <c r="G61" s="1939"/>
      <c r="H61" s="413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  <c r="V61" s="417"/>
    </row>
    <row r="62" spans="1:22" ht="15">
      <c r="A62" s="410"/>
      <c r="B62" s="411"/>
      <c r="C62" s="411"/>
      <c r="D62" s="412"/>
      <c r="E62" s="412"/>
      <c r="F62" s="413"/>
      <c r="G62" s="1939"/>
      <c r="H62" s="413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  <c r="V62" s="417"/>
    </row>
    <row r="63" spans="1:22" ht="15">
      <c r="A63" s="410"/>
      <c r="B63" s="411"/>
      <c r="C63" s="411"/>
      <c r="D63" s="412"/>
      <c r="E63" s="412"/>
      <c r="F63" s="413"/>
      <c r="G63" s="1939"/>
      <c r="H63" s="413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6"/>
      <c r="V63" s="417"/>
    </row>
    <row r="64" spans="1:22" ht="15">
      <c r="A64" s="410"/>
      <c r="B64" s="411"/>
      <c r="C64" s="411"/>
      <c r="D64" s="412"/>
      <c r="E64" s="412"/>
      <c r="F64" s="413"/>
      <c r="G64" s="1939"/>
      <c r="H64" s="413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6"/>
      <c r="V64" s="417"/>
    </row>
    <row r="65" spans="1:22" ht="15">
      <c r="A65" s="410"/>
      <c r="B65" s="411"/>
      <c r="C65" s="411"/>
      <c r="D65" s="412"/>
      <c r="E65" s="412"/>
      <c r="F65" s="413"/>
      <c r="G65" s="1939"/>
      <c r="H65" s="413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6"/>
      <c r="V65" s="417"/>
    </row>
    <row r="66" spans="1:22" ht="15">
      <c r="A66" s="410"/>
      <c r="B66" s="411"/>
      <c r="C66" s="411"/>
      <c r="D66" s="412"/>
      <c r="E66" s="412"/>
      <c r="F66" s="413"/>
      <c r="G66" s="1939"/>
      <c r="H66" s="413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6"/>
      <c r="V66" s="417"/>
    </row>
    <row r="67" spans="1:22" ht="15">
      <c r="A67" s="410"/>
      <c r="B67" s="411"/>
      <c r="C67" s="411"/>
      <c r="D67" s="412"/>
      <c r="E67" s="412"/>
      <c r="F67" s="413"/>
      <c r="G67" s="1939"/>
      <c r="H67" s="413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6"/>
      <c r="V67" s="417"/>
    </row>
    <row r="68" spans="1:22" ht="15">
      <c r="A68" s="410"/>
      <c r="B68" s="411"/>
      <c r="C68" s="411"/>
      <c r="D68" s="412"/>
      <c r="E68" s="412"/>
      <c r="F68" s="413"/>
      <c r="G68" s="1939"/>
      <c r="H68" s="413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6"/>
      <c r="V68" s="417"/>
    </row>
    <row r="69" spans="1:22" ht="15">
      <c r="A69" s="410"/>
      <c r="B69" s="411"/>
      <c r="C69" s="411"/>
      <c r="D69" s="412"/>
      <c r="E69" s="412"/>
      <c r="F69" s="413"/>
      <c r="G69" s="1939"/>
      <c r="H69" s="413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6"/>
      <c r="V69" s="417"/>
    </row>
    <row r="70" spans="1:22" ht="15">
      <c r="A70" s="410"/>
      <c r="B70" s="411"/>
      <c r="C70" s="411"/>
      <c r="D70" s="412"/>
      <c r="E70" s="412"/>
      <c r="F70" s="413"/>
      <c r="G70" s="1939"/>
      <c r="H70" s="413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  <c r="V70" s="417"/>
    </row>
    <row r="71" spans="1:22" ht="15">
      <c r="A71" s="410"/>
      <c r="B71" s="411"/>
      <c r="C71" s="411"/>
      <c r="D71" s="412"/>
      <c r="E71" s="412"/>
      <c r="F71" s="413"/>
      <c r="G71" s="1939"/>
      <c r="H71" s="413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6"/>
      <c r="V71" s="417"/>
    </row>
    <row r="72" spans="1:22" ht="15">
      <c r="A72" s="418"/>
      <c r="B72" s="47"/>
      <c r="C72" s="47"/>
      <c r="D72" s="47"/>
      <c r="E72" s="47"/>
      <c r="F72" s="419"/>
      <c r="G72" s="420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ht="15">
      <c r="A73" s="418"/>
      <c r="B73" s="47"/>
      <c r="C73" s="47"/>
      <c r="D73" s="47"/>
      <c r="E73" s="47"/>
      <c r="F73" s="419"/>
      <c r="G73" s="420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 ht="15">
      <c r="A74" s="418"/>
      <c r="B74" s="47"/>
      <c r="C74" s="47"/>
      <c r="D74" s="47"/>
      <c r="E74" s="47"/>
      <c r="F74" s="419"/>
      <c r="G74" s="420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ht="15">
      <c r="A75" s="418"/>
      <c r="B75" s="47"/>
      <c r="C75" s="47"/>
      <c r="D75" s="47"/>
      <c r="E75" s="47"/>
      <c r="F75" s="419"/>
      <c r="G75" s="420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2" ht="15">
      <c r="A76" s="418"/>
      <c r="B76" s="47"/>
      <c r="C76" s="47"/>
      <c r="D76" s="47"/>
      <c r="E76" s="47"/>
      <c r="F76" s="419"/>
      <c r="G76" s="420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2" ht="15">
      <c r="A77" s="418"/>
      <c r="B77" s="47"/>
      <c r="C77" s="47"/>
      <c r="D77" s="47"/>
      <c r="E77" s="47"/>
      <c r="F77" s="419"/>
      <c r="G77" s="420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ht="15">
      <c r="A78" s="418"/>
      <c r="B78" s="47"/>
      <c r="C78" s="47"/>
      <c r="D78" s="47"/>
      <c r="E78" s="47"/>
      <c r="F78" s="419"/>
      <c r="G78" s="420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ht="15">
      <c r="A79" s="418"/>
      <c r="B79" s="47"/>
      <c r="C79" s="47"/>
      <c r="D79" s="47"/>
      <c r="E79" s="47"/>
      <c r="F79" s="419"/>
      <c r="G79" s="420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ht="15">
      <c r="A80" s="418"/>
      <c r="B80" s="47"/>
      <c r="C80" s="47"/>
      <c r="D80" s="47"/>
      <c r="E80" s="47"/>
      <c r="F80" s="419"/>
      <c r="G80" s="420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ht="15">
      <c r="A81" s="418"/>
      <c r="B81" s="47"/>
      <c r="C81" s="47"/>
      <c r="D81" s="47"/>
      <c r="E81" s="47"/>
      <c r="F81" s="419"/>
      <c r="G81" s="420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ht="15">
      <c r="A82" s="418"/>
      <c r="B82" s="47"/>
      <c r="C82" s="47"/>
      <c r="D82" s="47"/>
      <c r="E82" s="47"/>
      <c r="F82" s="419"/>
      <c r="G82" s="420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ht="15">
      <c r="A83" s="418"/>
      <c r="B83" s="47"/>
      <c r="C83" s="47"/>
      <c r="D83" s="47"/>
      <c r="E83" s="47"/>
      <c r="F83" s="419"/>
      <c r="G83" s="420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ht="15">
      <c r="A84" s="418"/>
      <c r="B84" s="47"/>
      <c r="C84" s="47"/>
      <c r="D84" s="47"/>
      <c r="E84" s="47"/>
      <c r="F84" s="419"/>
      <c r="G84" s="420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ht="15">
      <c r="A85" s="418"/>
      <c r="B85" s="47"/>
      <c r="C85" s="47"/>
      <c r="D85" s="47"/>
      <c r="E85" s="47"/>
      <c r="F85" s="419"/>
      <c r="G85" s="420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ht="15">
      <c r="A86" s="418"/>
      <c r="B86" s="47"/>
      <c r="C86" s="47"/>
      <c r="D86" s="47"/>
      <c r="E86" s="47"/>
      <c r="F86" s="419"/>
      <c r="G86" s="420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ht="15">
      <c r="A87" s="418"/>
      <c r="B87" s="47"/>
      <c r="C87" s="47"/>
      <c r="D87" s="47"/>
      <c r="E87" s="47"/>
      <c r="F87" s="419"/>
      <c r="G87" s="420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ht="15">
      <c r="A88" s="418"/>
      <c r="B88" s="47"/>
      <c r="C88" s="47"/>
      <c r="D88" s="47"/>
      <c r="E88" s="47"/>
      <c r="F88" s="419"/>
      <c r="G88" s="420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ht="15">
      <c r="A89" s="418"/>
      <c r="B89" s="47"/>
      <c r="C89" s="47"/>
      <c r="D89" s="47"/>
      <c r="E89" s="47"/>
      <c r="F89" s="419"/>
      <c r="G89" s="420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ht="15">
      <c r="A90" s="418"/>
      <c r="B90" s="47"/>
      <c r="C90" s="47"/>
      <c r="D90" s="47"/>
      <c r="E90" s="47"/>
      <c r="F90" s="419"/>
      <c r="G90" s="420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ht="15">
      <c r="A91" s="418"/>
      <c r="B91" s="47"/>
      <c r="C91" s="47"/>
      <c r="D91" s="47"/>
      <c r="E91" s="47"/>
      <c r="F91" s="419"/>
      <c r="G91" s="420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ht="15">
      <c r="A92" s="418"/>
      <c r="B92" s="47"/>
      <c r="C92" s="47"/>
      <c r="D92" s="47"/>
      <c r="E92" s="47"/>
      <c r="F92" s="419"/>
      <c r="G92" s="420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ht="15">
      <c r="A93" s="418"/>
      <c r="B93" s="47"/>
      <c r="C93" s="47"/>
      <c r="D93" s="47"/>
      <c r="E93" s="47"/>
      <c r="F93" s="419"/>
      <c r="G93" s="420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ht="15">
      <c r="A94" s="418"/>
      <c r="B94" s="47"/>
      <c r="C94" s="47"/>
      <c r="D94" s="47"/>
      <c r="E94" s="47"/>
      <c r="F94" s="419"/>
      <c r="G94" s="420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ht="15">
      <c r="A95" s="418"/>
      <c r="B95" s="47"/>
      <c r="C95" s="47"/>
      <c r="D95" s="47"/>
      <c r="E95" s="47"/>
      <c r="F95" s="419"/>
      <c r="G95" s="420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ht="15">
      <c r="A96" s="418"/>
      <c r="B96" s="47"/>
      <c r="C96" s="47"/>
      <c r="D96" s="47"/>
      <c r="E96" s="47"/>
      <c r="F96" s="419"/>
      <c r="G96" s="420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ht="15">
      <c r="A97" s="418"/>
      <c r="B97" s="47"/>
      <c r="C97" s="47"/>
      <c r="D97" s="47"/>
      <c r="E97" s="47"/>
      <c r="F97" s="419"/>
      <c r="G97" s="420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ht="15">
      <c r="A98" s="418"/>
      <c r="B98" s="47"/>
      <c r="C98" s="47"/>
      <c r="D98" s="47"/>
      <c r="E98" s="47"/>
      <c r="F98" s="419"/>
      <c r="G98" s="420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ht="15">
      <c r="A99" s="418"/>
      <c r="B99" s="47"/>
      <c r="C99" s="47"/>
      <c r="D99" s="47"/>
      <c r="E99" s="47"/>
      <c r="F99" s="419"/>
      <c r="G99" s="420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ht="15">
      <c r="A100" s="418"/>
      <c r="B100" s="47"/>
      <c r="C100" s="47"/>
      <c r="D100" s="47"/>
      <c r="E100" s="47"/>
      <c r="F100" s="419"/>
      <c r="G100" s="420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ht="15">
      <c r="A101" s="418"/>
      <c r="B101" s="47"/>
      <c r="C101" s="47"/>
      <c r="D101" s="47"/>
      <c r="E101" s="47"/>
      <c r="F101" s="419"/>
      <c r="G101" s="420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ht="15">
      <c r="A102" s="418"/>
      <c r="B102" s="47"/>
      <c r="C102" s="47"/>
      <c r="D102" s="47"/>
      <c r="E102" s="47"/>
      <c r="F102" s="419"/>
      <c r="G102" s="420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ht="15">
      <c r="A103" s="418"/>
      <c r="B103" s="47"/>
      <c r="C103" s="47"/>
      <c r="D103" s="47"/>
      <c r="E103" s="47"/>
      <c r="F103" s="419"/>
      <c r="G103" s="420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ht="15">
      <c r="A104" s="418"/>
      <c r="B104" s="47"/>
      <c r="C104" s="47"/>
      <c r="D104" s="47"/>
      <c r="E104" s="47"/>
      <c r="F104" s="419"/>
      <c r="G104" s="420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ht="15">
      <c r="A105" s="418"/>
      <c r="B105" s="47"/>
      <c r="C105" s="47"/>
      <c r="D105" s="47"/>
      <c r="E105" s="47"/>
      <c r="F105" s="419"/>
      <c r="G105" s="420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ht="15">
      <c r="A106" s="418"/>
      <c r="B106" s="47"/>
      <c r="C106" s="47"/>
      <c r="D106" s="47"/>
      <c r="E106" s="47"/>
      <c r="F106" s="419"/>
      <c r="G106" s="420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">
      <c r="A107" s="418"/>
      <c r="B107" s="47"/>
      <c r="C107" s="47"/>
      <c r="D107" s="47"/>
      <c r="E107" s="47"/>
      <c r="F107" s="419"/>
      <c r="G107" s="420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5">
      <c r="A108" s="418"/>
      <c r="B108" s="47"/>
      <c r="C108" s="47"/>
      <c r="D108" s="47"/>
      <c r="E108" s="47"/>
      <c r="F108" s="419"/>
      <c r="G108" s="420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">
      <c r="A109" s="418"/>
      <c r="B109" s="47"/>
      <c r="C109" s="47"/>
      <c r="D109" s="47"/>
      <c r="E109" s="47"/>
      <c r="F109" s="419"/>
      <c r="G109" s="420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15">
      <c r="A110" s="418"/>
      <c r="B110" s="47"/>
      <c r="C110" s="47"/>
      <c r="D110" s="47"/>
      <c r="E110" s="47"/>
      <c r="F110" s="419"/>
      <c r="G110" s="420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15">
      <c r="A111" s="418"/>
      <c r="B111" s="47"/>
      <c r="C111" s="47"/>
      <c r="D111" s="47"/>
      <c r="E111" s="47"/>
      <c r="F111" s="419"/>
      <c r="G111" s="420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5">
      <c r="A112" s="418"/>
      <c r="B112" s="47"/>
      <c r="C112" s="47"/>
      <c r="D112" s="47"/>
      <c r="E112" s="47"/>
      <c r="F112" s="419"/>
      <c r="G112" s="420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5">
      <c r="A113" s="418"/>
      <c r="B113" s="47"/>
      <c r="C113" s="47"/>
      <c r="D113" s="47"/>
      <c r="E113" s="47"/>
      <c r="F113" s="419"/>
      <c r="G113" s="420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5">
      <c r="A114" s="418"/>
      <c r="B114" s="47"/>
      <c r="C114" s="47"/>
      <c r="D114" s="47"/>
      <c r="E114" s="47"/>
      <c r="F114" s="419"/>
      <c r="G114" s="420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ht="15">
      <c r="A115" s="418"/>
      <c r="B115" s="47"/>
      <c r="C115" s="47"/>
      <c r="D115" s="47"/>
      <c r="E115" s="47"/>
      <c r="F115" s="419"/>
      <c r="G115" s="420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5">
      <c r="A116" s="418"/>
      <c r="B116" s="47"/>
      <c r="C116" s="47"/>
      <c r="D116" s="47"/>
      <c r="E116" s="47"/>
      <c r="F116" s="419"/>
      <c r="G116" s="420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5">
      <c r="A117" s="418"/>
      <c r="B117" s="47"/>
      <c r="C117" s="47"/>
      <c r="D117" s="47"/>
      <c r="E117" s="47"/>
      <c r="F117" s="419"/>
      <c r="G117" s="420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5">
      <c r="A118" s="418"/>
      <c r="B118" s="47"/>
      <c r="C118" s="47"/>
      <c r="D118" s="47"/>
      <c r="E118" s="47"/>
      <c r="F118" s="419"/>
      <c r="G118" s="420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ht="15">
      <c r="A119" s="418"/>
      <c r="B119" s="47"/>
      <c r="C119" s="47"/>
      <c r="D119" s="47"/>
      <c r="E119" s="47"/>
      <c r="F119" s="419"/>
      <c r="G119" s="420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5">
      <c r="A120" s="418"/>
      <c r="B120" s="47"/>
      <c r="C120" s="47"/>
      <c r="D120" s="47"/>
      <c r="E120" s="47"/>
      <c r="F120" s="419"/>
      <c r="G120" s="420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5">
      <c r="A121" s="418"/>
      <c r="B121" s="47"/>
      <c r="C121" s="47"/>
      <c r="D121" s="47"/>
      <c r="E121" s="47"/>
      <c r="F121" s="419"/>
      <c r="G121" s="420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">
      <c r="A122" s="418"/>
      <c r="B122" s="47"/>
      <c r="C122" s="47"/>
      <c r="D122" s="47"/>
      <c r="E122" s="47"/>
      <c r="F122" s="419"/>
      <c r="G122" s="420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15">
      <c r="A123" s="418"/>
      <c r="B123" s="47"/>
      <c r="C123" s="47"/>
      <c r="D123" s="47"/>
      <c r="E123" s="47"/>
      <c r="F123" s="419"/>
      <c r="G123" s="420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15">
      <c r="A124" s="418"/>
      <c r="B124" s="47"/>
      <c r="C124" s="47"/>
      <c r="D124" s="47"/>
      <c r="E124" s="47"/>
      <c r="F124" s="419"/>
      <c r="G124" s="420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ht="15">
      <c r="A125" s="418"/>
      <c r="B125" s="47"/>
      <c r="C125" s="47"/>
      <c r="D125" s="47"/>
      <c r="E125" s="47"/>
      <c r="F125" s="419"/>
      <c r="G125" s="420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ht="15">
      <c r="A126" s="418"/>
      <c r="B126" s="47"/>
      <c r="C126" s="47"/>
      <c r="D126" s="47"/>
      <c r="E126" s="47"/>
      <c r="F126" s="419"/>
      <c r="G126" s="420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ht="15">
      <c r="A127" s="418"/>
      <c r="B127" s="47"/>
      <c r="C127" s="47"/>
      <c r="D127" s="47"/>
      <c r="E127" s="47"/>
      <c r="F127" s="419"/>
      <c r="G127" s="420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ht="15">
      <c r="A128" s="418"/>
      <c r="B128" s="47"/>
      <c r="C128" s="47"/>
      <c r="D128" s="47"/>
      <c r="E128" s="47"/>
      <c r="F128" s="419"/>
      <c r="G128" s="420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ht="15">
      <c r="A129" s="418"/>
      <c r="B129" s="47"/>
      <c r="C129" s="47"/>
      <c r="D129" s="47"/>
      <c r="E129" s="47"/>
      <c r="F129" s="419"/>
      <c r="G129" s="420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ht="15">
      <c r="A130" s="418"/>
      <c r="B130" s="47"/>
      <c r="C130" s="47"/>
      <c r="D130" s="47"/>
      <c r="E130" s="47"/>
      <c r="F130" s="419"/>
      <c r="G130" s="420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15">
      <c r="A131" s="418"/>
      <c r="B131" s="47"/>
      <c r="C131" s="47"/>
      <c r="D131" s="47"/>
      <c r="E131" s="47"/>
      <c r="F131" s="419"/>
      <c r="G131" s="420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ht="15">
      <c r="A132" s="418"/>
      <c r="B132" s="47"/>
      <c r="C132" s="47"/>
      <c r="D132" s="47"/>
      <c r="E132" s="47"/>
      <c r="F132" s="419"/>
      <c r="G132" s="420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5">
      <c r="A133" s="418"/>
      <c r="B133" s="47"/>
      <c r="C133" s="47"/>
      <c r="D133" s="47"/>
      <c r="E133" s="47"/>
      <c r="F133" s="419"/>
      <c r="G133" s="420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">
      <c r="A134" s="418"/>
      <c r="B134" s="47"/>
      <c r="C134" s="47"/>
      <c r="D134" s="47"/>
      <c r="E134" s="47"/>
      <c r="F134" s="419"/>
      <c r="G134" s="420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5">
      <c r="A135" s="418"/>
      <c r="B135" s="47"/>
      <c r="C135" s="47"/>
      <c r="D135" s="47"/>
      <c r="E135" s="47"/>
      <c r="F135" s="419"/>
      <c r="G135" s="420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">
      <c r="A136" s="418"/>
      <c r="B136" s="47"/>
      <c r="C136" s="47"/>
      <c r="D136" s="47"/>
      <c r="E136" s="47"/>
      <c r="F136" s="419"/>
      <c r="G136" s="420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15">
      <c r="A137" s="418"/>
      <c r="B137" s="47"/>
      <c r="C137" s="47"/>
      <c r="D137" s="47"/>
      <c r="E137" s="47"/>
      <c r="F137" s="419"/>
      <c r="G137" s="420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5">
      <c r="A138" s="418"/>
      <c r="B138" s="47"/>
      <c r="C138" s="47"/>
      <c r="D138" s="47"/>
      <c r="E138" s="47"/>
      <c r="F138" s="419"/>
      <c r="G138" s="420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ht="15">
      <c r="A139" s="418"/>
      <c r="B139" s="47"/>
      <c r="C139" s="47"/>
      <c r="D139" s="47"/>
      <c r="E139" s="47"/>
      <c r="F139" s="419"/>
      <c r="G139" s="420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ht="15">
      <c r="A140" s="418"/>
      <c r="B140" s="47"/>
      <c r="C140" s="47"/>
      <c r="D140" s="47"/>
      <c r="E140" s="47"/>
      <c r="F140" s="419"/>
      <c r="G140" s="420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ht="15">
      <c r="A141" s="418"/>
      <c r="B141" s="47"/>
      <c r="C141" s="47"/>
      <c r="D141" s="47"/>
      <c r="E141" s="47"/>
      <c r="F141" s="419"/>
      <c r="G141" s="420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ht="15">
      <c r="A142" s="418"/>
      <c r="B142" s="47"/>
      <c r="C142" s="47"/>
      <c r="D142" s="47"/>
      <c r="E142" s="47"/>
      <c r="F142" s="419"/>
      <c r="G142" s="420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ht="15">
      <c r="A143" s="418"/>
      <c r="B143" s="47"/>
      <c r="C143" s="47"/>
      <c r="D143" s="47"/>
      <c r="E143" s="47"/>
      <c r="F143" s="419"/>
      <c r="G143" s="420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">
      <c r="A144" s="418"/>
      <c r="B144" s="47"/>
      <c r="C144" s="47"/>
      <c r="D144" s="47"/>
      <c r="E144" s="47"/>
      <c r="F144" s="419"/>
      <c r="G144" s="420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5">
      <c r="A145" s="418"/>
      <c r="B145" s="47"/>
      <c r="C145" s="47"/>
      <c r="D145" s="47"/>
      <c r="E145" s="47"/>
      <c r="F145" s="419"/>
      <c r="G145" s="420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">
      <c r="A146" s="418"/>
      <c r="B146" s="47"/>
      <c r="C146" s="47"/>
      <c r="D146" s="47"/>
      <c r="E146" s="47"/>
      <c r="F146" s="419"/>
      <c r="G146" s="420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15">
      <c r="A147" s="418"/>
      <c r="B147" s="47"/>
      <c r="C147" s="47"/>
      <c r="D147" s="47"/>
      <c r="E147" s="47"/>
      <c r="F147" s="419"/>
      <c r="G147" s="420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15">
      <c r="A148" s="418"/>
      <c r="B148" s="47"/>
      <c r="C148" s="47"/>
      <c r="D148" s="47"/>
      <c r="E148" s="47"/>
      <c r="F148" s="419"/>
      <c r="G148" s="420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ht="15">
      <c r="A149" s="418"/>
      <c r="B149" s="47"/>
      <c r="C149" s="47"/>
      <c r="D149" s="47"/>
      <c r="E149" s="47"/>
      <c r="F149" s="419"/>
      <c r="G149" s="420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ht="15">
      <c r="A150" s="418"/>
      <c r="B150" s="47"/>
      <c r="C150" s="47"/>
      <c r="D150" s="47"/>
      <c r="E150" s="47"/>
      <c r="F150" s="419"/>
      <c r="G150" s="420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ht="15">
      <c r="A151" s="418"/>
      <c r="B151" s="47"/>
      <c r="C151" s="47"/>
      <c r="D151" s="47"/>
      <c r="E151" s="47"/>
      <c r="F151" s="419"/>
      <c r="G151" s="420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ht="15">
      <c r="A152" s="418"/>
      <c r="B152" s="47"/>
      <c r="C152" s="47"/>
      <c r="D152" s="47"/>
      <c r="E152" s="47"/>
      <c r="F152" s="419"/>
      <c r="G152" s="420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ht="15">
      <c r="A153" s="418"/>
      <c r="B153" s="47"/>
      <c r="C153" s="47"/>
      <c r="D153" s="47"/>
      <c r="E153" s="47"/>
      <c r="F153" s="419"/>
      <c r="G153" s="420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ht="15">
      <c r="A154" s="418"/>
      <c r="B154" s="47"/>
      <c r="C154" s="47"/>
      <c r="D154" s="47"/>
      <c r="E154" s="47"/>
      <c r="F154" s="419"/>
      <c r="G154" s="420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5">
      <c r="A155" s="418"/>
      <c r="B155" s="47"/>
      <c r="C155" s="47"/>
      <c r="D155" s="47"/>
      <c r="E155" s="47"/>
      <c r="F155" s="419"/>
      <c r="G155" s="420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ht="15">
      <c r="A156" s="418"/>
      <c r="B156" s="47"/>
      <c r="C156" s="47"/>
      <c r="D156" s="47"/>
      <c r="E156" s="47"/>
      <c r="F156" s="419"/>
      <c r="G156" s="420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ht="15">
      <c r="A157" s="418"/>
      <c r="B157" s="47"/>
      <c r="C157" s="47"/>
      <c r="D157" s="47"/>
      <c r="E157" s="47"/>
      <c r="F157" s="419"/>
      <c r="G157" s="420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ht="15">
      <c r="A158" s="418"/>
      <c r="B158" s="47"/>
      <c r="C158" s="47"/>
      <c r="D158" s="47"/>
      <c r="E158" s="47"/>
      <c r="F158" s="419"/>
      <c r="G158" s="420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ht="15">
      <c r="A159" s="418"/>
      <c r="B159" s="47"/>
      <c r="C159" s="47"/>
      <c r="D159" s="47"/>
      <c r="E159" s="47"/>
      <c r="F159" s="419"/>
      <c r="G159" s="420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ht="15">
      <c r="A160" s="418"/>
      <c r="B160" s="47"/>
      <c r="C160" s="47"/>
      <c r="D160" s="47"/>
      <c r="E160" s="47"/>
      <c r="F160" s="419"/>
      <c r="G160" s="420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5">
      <c r="A161" s="418"/>
      <c r="B161" s="47"/>
      <c r="C161" s="47"/>
      <c r="D161" s="47"/>
      <c r="E161" s="47"/>
      <c r="F161" s="419"/>
      <c r="G161" s="420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ht="15">
      <c r="A162" s="418"/>
      <c r="B162" s="47"/>
      <c r="C162" s="47"/>
      <c r="D162" s="47"/>
      <c r="E162" s="47"/>
      <c r="F162" s="419"/>
      <c r="G162" s="420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ht="15">
      <c r="A163" s="418"/>
      <c r="B163" s="47"/>
      <c r="C163" s="47"/>
      <c r="D163" s="47"/>
      <c r="E163" s="47"/>
      <c r="F163" s="419"/>
      <c r="G163" s="420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ht="15">
      <c r="A164" s="418"/>
      <c r="B164" s="47"/>
      <c r="C164" s="47"/>
      <c r="D164" s="47"/>
      <c r="E164" s="47"/>
      <c r="F164" s="419"/>
      <c r="G164" s="420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ht="15">
      <c r="A165" s="418"/>
      <c r="B165" s="47"/>
      <c r="C165" s="47"/>
      <c r="D165" s="47"/>
      <c r="E165" s="47"/>
      <c r="F165" s="419"/>
      <c r="G165" s="420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ht="15">
      <c r="A166" s="418"/>
      <c r="B166" s="47"/>
      <c r="C166" s="47"/>
      <c r="D166" s="47"/>
      <c r="E166" s="47"/>
      <c r="F166" s="419"/>
      <c r="G166" s="420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5">
      <c r="A167" s="418"/>
      <c r="B167" s="47"/>
      <c r="C167" s="47"/>
      <c r="D167" s="47"/>
      <c r="E167" s="47"/>
      <c r="F167" s="419"/>
      <c r="G167" s="420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15">
      <c r="A168" s="418"/>
      <c r="B168" s="47"/>
      <c r="C168" s="47"/>
      <c r="D168" s="47"/>
      <c r="E168" s="47"/>
      <c r="F168" s="419"/>
      <c r="G168" s="420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15">
      <c r="A169" s="418"/>
      <c r="B169" s="47"/>
      <c r="C169" s="47"/>
      <c r="D169" s="47"/>
      <c r="E169" s="47"/>
      <c r="F169" s="419"/>
      <c r="G169" s="420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ht="15">
      <c r="A170" s="418"/>
      <c r="B170" s="47"/>
      <c r="C170" s="47"/>
      <c r="D170" s="47"/>
      <c r="E170" s="47"/>
      <c r="F170" s="419"/>
      <c r="G170" s="420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ht="15">
      <c r="A171" s="418"/>
      <c r="B171" s="47"/>
      <c r="C171" s="47"/>
      <c r="D171" s="47"/>
      <c r="E171" s="47"/>
      <c r="F171" s="419"/>
      <c r="G171" s="420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ht="15">
      <c r="A172" s="418"/>
      <c r="B172" s="47"/>
      <c r="C172" s="47"/>
      <c r="D172" s="47"/>
      <c r="E172" s="47"/>
      <c r="F172" s="419"/>
      <c r="G172" s="420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ht="15">
      <c r="A173" s="418"/>
      <c r="B173" s="47"/>
      <c r="C173" s="47"/>
      <c r="D173" s="47"/>
      <c r="E173" s="47"/>
      <c r="F173" s="419"/>
      <c r="G173" s="420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ht="15">
      <c r="A174" s="418"/>
      <c r="B174" s="47"/>
      <c r="C174" s="47"/>
      <c r="D174" s="47"/>
      <c r="E174" s="47"/>
      <c r="F174" s="419"/>
      <c r="G174" s="420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ht="15">
      <c r="A175" s="418"/>
      <c r="B175" s="47"/>
      <c r="C175" s="47"/>
      <c r="D175" s="47"/>
      <c r="E175" s="47"/>
      <c r="F175" s="419"/>
      <c r="G175" s="420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ht="15">
      <c r="A176" s="418"/>
      <c r="B176" s="47"/>
      <c r="C176" s="47"/>
      <c r="D176" s="47"/>
      <c r="E176" s="47"/>
      <c r="F176" s="419"/>
      <c r="G176" s="420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ht="15">
      <c r="A177" s="418"/>
      <c r="B177" s="47"/>
      <c r="C177" s="47"/>
      <c r="D177" s="47"/>
      <c r="E177" s="47"/>
      <c r="F177" s="419"/>
      <c r="G177" s="420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ht="15">
      <c r="A178" s="418"/>
      <c r="B178" s="47"/>
      <c r="C178" s="47"/>
      <c r="D178" s="47"/>
      <c r="E178" s="47"/>
      <c r="F178" s="419"/>
      <c r="G178" s="420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ht="15">
      <c r="A179" s="418"/>
      <c r="B179" s="47"/>
      <c r="C179" s="47"/>
      <c r="D179" s="47"/>
      <c r="E179" s="47"/>
      <c r="F179" s="419"/>
      <c r="G179" s="420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ht="15">
      <c r="A180" s="418"/>
      <c r="B180" s="47"/>
      <c r="C180" s="47"/>
      <c r="D180" s="47"/>
      <c r="E180" s="47"/>
      <c r="F180" s="419"/>
      <c r="G180" s="420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ht="15">
      <c r="A181" s="418"/>
      <c r="B181" s="47"/>
      <c r="C181" s="47"/>
      <c r="D181" s="47"/>
      <c r="E181" s="47"/>
      <c r="F181" s="419"/>
      <c r="G181" s="420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ht="15">
      <c r="A182" s="418"/>
      <c r="B182" s="47"/>
      <c r="C182" s="47"/>
      <c r="D182" s="47"/>
      <c r="E182" s="47"/>
      <c r="F182" s="419"/>
      <c r="G182" s="420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ht="15">
      <c r="A183" s="418"/>
      <c r="B183" s="47"/>
      <c r="C183" s="47"/>
      <c r="D183" s="47"/>
      <c r="E183" s="47"/>
      <c r="F183" s="419"/>
      <c r="G183" s="420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ht="15">
      <c r="A184" s="418"/>
      <c r="B184" s="47"/>
      <c r="C184" s="47"/>
      <c r="D184" s="47"/>
      <c r="E184" s="47"/>
      <c r="F184" s="419"/>
      <c r="G184" s="420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ht="15">
      <c r="A185" s="418"/>
      <c r="B185" s="47"/>
      <c r="C185" s="47"/>
      <c r="D185" s="47"/>
      <c r="E185" s="47"/>
      <c r="F185" s="419"/>
      <c r="G185" s="420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ht="15">
      <c r="A186" s="418"/>
      <c r="B186" s="47"/>
      <c r="C186" s="47"/>
      <c r="D186" s="47"/>
      <c r="E186" s="47"/>
      <c r="F186" s="419"/>
      <c r="G186" s="420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ht="15">
      <c r="A187" s="418"/>
      <c r="B187" s="47"/>
      <c r="C187" s="47"/>
      <c r="D187" s="47"/>
      <c r="E187" s="47"/>
      <c r="F187" s="419"/>
      <c r="G187" s="420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ht="15">
      <c r="A188" s="418"/>
      <c r="B188" s="47"/>
      <c r="C188" s="47"/>
      <c r="D188" s="47"/>
      <c r="E188" s="47"/>
      <c r="F188" s="419"/>
      <c r="G188" s="420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ht="15">
      <c r="A189" s="418"/>
      <c r="B189" s="47"/>
      <c r="C189" s="47"/>
      <c r="D189" s="47"/>
      <c r="E189" s="47"/>
      <c r="F189" s="419"/>
      <c r="G189" s="420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ht="15">
      <c r="A190" s="418"/>
      <c r="B190" s="47"/>
      <c r="C190" s="47"/>
      <c r="D190" s="47"/>
      <c r="E190" s="47"/>
      <c r="F190" s="419"/>
      <c r="G190" s="420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ht="15">
      <c r="A191" s="418"/>
      <c r="B191" s="47"/>
      <c r="C191" s="47"/>
      <c r="D191" s="47"/>
      <c r="E191" s="47"/>
      <c r="F191" s="419"/>
      <c r="G191" s="420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ht="15">
      <c r="A192" s="418"/>
      <c r="B192" s="47"/>
      <c r="C192" s="47"/>
      <c r="D192" s="47"/>
      <c r="E192" s="47"/>
      <c r="F192" s="419"/>
      <c r="G192" s="420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ht="15">
      <c r="A193" s="418"/>
      <c r="B193" s="47"/>
      <c r="C193" s="47"/>
      <c r="D193" s="47"/>
      <c r="E193" s="47"/>
      <c r="F193" s="419"/>
      <c r="G193" s="420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ht="15">
      <c r="A194" s="418"/>
      <c r="B194" s="47"/>
      <c r="C194" s="47"/>
      <c r="D194" s="47"/>
      <c r="E194" s="47"/>
      <c r="F194" s="419"/>
      <c r="G194" s="420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ht="15">
      <c r="A195" s="418"/>
      <c r="B195" s="47"/>
      <c r="C195" s="47"/>
      <c r="D195" s="47"/>
      <c r="E195" s="47"/>
      <c r="F195" s="419"/>
      <c r="G195" s="420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ht="15">
      <c r="A196" s="418"/>
      <c r="B196" s="47"/>
      <c r="C196" s="47"/>
      <c r="D196" s="47"/>
      <c r="E196" s="47"/>
      <c r="F196" s="419"/>
      <c r="G196" s="420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ht="15">
      <c r="A197" s="418"/>
      <c r="B197" s="47"/>
      <c r="C197" s="47"/>
      <c r="D197" s="47"/>
      <c r="E197" s="47"/>
      <c r="F197" s="419"/>
      <c r="G197" s="420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ht="15">
      <c r="A198" s="418"/>
      <c r="B198" s="47"/>
      <c r="C198" s="47"/>
      <c r="D198" s="47"/>
      <c r="E198" s="47"/>
      <c r="F198" s="419"/>
      <c r="G198" s="420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ht="15">
      <c r="A199" s="418"/>
      <c r="B199" s="47"/>
      <c r="C199" s="47"/>
      <c r="D199" s="47"/>
      <c r="E199" s="47"/>
      <c r="F199" s="419"/>
      <c r="G199" s="420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ht="15">
      <c r="A200" s="418"/>
      <c r="B200" s="47"/>
      <c r="C200" s="47"/>
      <c r="D200" s="47"/>
      <c r="E200" s="47"/>
      <c r="F200" s="419"/>
      <c r="G200" s="420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ht="15">
      <c r="A201" s="418"/>
      <c r="B201" s="47"/>
      <c r="C201" s="47"/>
      <c r="D201" s="47"/>
      <c r="E201" s="47"/>
      <c r="F201" s="419"/>
      <c r="G201" s="420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ht="15">
      <c r="A202" s="418"/>
      <c r="B202" s="47"/>
      <c r="C202" s="47"/>
      <c r="D202" s="47"/>
      <c r="E202" s="47"/>
      <c r="F202" s="419"/>
      <c r="G202" s="420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ht="15">
      <c r="A203" s="418"/>
      <c r="B203" s="47"/>
      <c r="C203" s="47"/>
      <c r="D203" s="47"/>
      <c r="E203" s="47"/>
      <c r="F203" s="419"/>
      <c r="G203" s="420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ht="15">
      <c r="A204" s="418"/>
      <c r="B204" s="47"/>
      <c r="C204" s="47"/>
      <c r="D204" s="47"/>
      <c r="E204" s="47"/>
      <c r="F204" s="419"/>
      <c r="G204" s="420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ht="15">
      <c r="A205" s="418"/>
      <c r="B205" s="47"/>
      <c r="C205" s="47"/>
      <c r="D205" s="47"/>
      <c r="E205" s="47"/>
      <c r="F205" s="419"/>
      <c r="G205" s="420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ht="15">
      <c r="A206" s="418"/>
      <c r="B206" s="47"/>
      <c r="C206" s="47"/>
      <c r="D206" s="47"/>
      <c r="E206" s="47"/>
      <c r="F206" s="419"/>
      <c r="G206" s="420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ht="15">
      <c r="A207" s="418"/>
      <c r="B207" s="47"/>
      <c r="C207" s="47"/>
      <c r="D207" s="47"/>
      <c r="E207" s="47"/>
      <c r="F207" s="419"/>
      <c r="G207" s="420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ht="15">
      <c r="A208" s="418"/>
      <c r="B208" s="47"/>
      <c r="C208" s="47"/>
      <c r="D208" s="47"/>
      <c r="E208" s="47"/>
      <c r="F208" s="419"/>
      <c r="G208" s="420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ht="15">
      <c r="A209" s="418"/>
      <c r="B209" s="47"/>
      <c r="C209" s="47"/>
      <c r="D209" s="47"/>
      <c r="E209" s="47"/>
      <c r="F209" s="419"/>
      <c r="G209" s="420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ht="15">
      <c r="A210" s="418"/>
      <c r="B210" s="47"/>
      <c r="C210" s="47"/>
      <c r="D210" s="47"/>
      <c r="E210" s="47"/>
      <c r="F210" s="419"/>
      <c r="G210" s="420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ht="15">
      <c r="A211" s="418"/>
      <c r="B211" s="47"/>
      <c r="C211" s="47"/>
      <c r="D211" s="47"/>
      <c r="E211" s="47"/>
      <c r="F211" s="419"/>
      <c r="G211" s="420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ht="15">
      <c r="A212" s="418"/>
      <c r="B212" s="47"/>
      <c r="C212" s="47"/>
      <c r="D212" s="47"/>
      <c r="E212" s="47"/>
      <c r="F212" s="419"/>
      <c r="G212" s="420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ht="15">
      <c r="A213" s="418"/>
      <c r="B213" s="47"/>
      <c r="C213" s="47"/>
      <c r="D213" s="47"/>
      <c r="E213" s="47"/>
      <c r="F213" s="419"/>
      <c r="G213" s="420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ht="15">
      <c r="A214" s="418"/>
      <c r="B214" s="47"/>
      <c r="C214" s="47"/>
      <c r="D214" s="47"/>
      <c r="E214" s="47"/>
      <c r="F214" s="419"/>
      <c r="G214" s="420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ht="15">
      <c r="A215" s="418"/>
      <c r="B215" s="47"/>
      <c r="C215" s="47"/>
      <c r="D215" s="47"/>
      <c r="E215" s="47"/>
      <c r="F215" s="419"/>
      <c r="G215" s="420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ht="15">
      <c r="A216" s="418"/>
      <c r="B216" s="47"/>
      <c r="C216" s="47"/>
      <c r="D216" s="47"/>
      <c r="E216" s="47"/>
      <c r="F216" s="419"/>
      <c r="G216" s="420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ht="15">
      <c r="A217" s="418"/>
      <c r="B217" s="47"/>
      <c r="C217" s="47"/>
      <c r="D217" s="47"/>
      <c r="E217" s="47"/>
      <c r="F217" s="419"/>
      <c r="G217" s="420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ht="15">
      <c r="A218" s="418"/>
      <c r="B218" s="47"/>
      <c r="C218" s="47"/>
      <c r="D218" s="47"/>
      <c r="E218" s="47"/>
      <c r="F218" s="419"/>
      <c r="G218" s="420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ht="15">
      <c r="A219" s="418"/>
      <c r="B219" s="47"/>
      <c r="C219" s="47"/>
      <c r="D219" s="47"/>
      <c r="E219" s="47"/>
      <c r="F219" s="419"/>
      <c r="G219" s="420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ht="15">
      <c r="A220" s="418"/>
      <c r="B220" s="47"/>
      <c r="C220" s="47"/>
      <c r="D220" s="47"/>
      <c r="E220" s="47"/>
      <c r="F220" s="419"/>
      <c r="G220" s="420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ht="15">
      <c r="A221" s="418"/>
      <c r="B221" s="47"/>
      <c r="C221" s="47"/>
      <c r="D221" s="47"/>
      <c r="E221" s="47"/>
      <c r="F221" s="419"/>
      <c r="G221" s="420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ht="15">
      <c r="A222" s="418"/>
      <c r="B222" s="47"/>
      <c r="C222" s="47"/>
      <c r="D222" s="47"/>
      <c r="E222" s="47"/>
      <c r="F222" s="419"/>
      <c r="G222" s="420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ht="15">
      <c r="A223" s="418"/>
      <c r="B223" s="47"/>
      <c r="C223" s="47"/>
      <c r="D223" s="47"/>
      <c r="E223" s="47"/>
      <c r="F223" s="419"/>
      <c r="G223" s="420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ht="15">
      <c r="A224" s="418"/>
      <c r="B224" s="47"/>
      <c r="C224" s="47"/>
      <c r="D224" s="47"/>
      <c r="E224" s="47"/>
      <c r="F224" s="419"/>
      <c r="G224" s="420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ht="15">
      <c r="A225" s="418"/>
      <c r="B225" s="47"/>
      <c r="C225" s="47"/>
      <c r="D225" s="47"/>
      <c r="E225" s="47"/>
      <c r="F225" s="419"/>
      <c r="G225" s="420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ht="15">
      <c r="A226" s="418"/>
      <c r="B226" s="47"/>
      <c r="C226" s="47"/>
      <c r="D226" s="47"/>
      <c r="E226" s="47"/>
      <c r="F226" s="419"/>
      <c r="G226" s="420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ht="15">
      <c r="A227" s="418"/>
      <c r="B227" s="47"/>
      <c r="C227" s="47"/>
      <c r="D227" s="47"/>
      <c r="E227" s="47"/>
      <c r="F227" s="419"/>
      <c r="G227" s="420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ht="15">
      <c r="A228" s="418"/>
      <c r="B228" s="47"/>
      <c r="C228" s="47"/>
      <c r="D228" s="47"/>
      <c r="E228" s="47"/>
      <c r="F228" s="419"/>
      <c r="G228" s="420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ht="15">
      <c r="A229" s="418"/>
      <c r="B229" s="47"/>
      <c r="C229" s="47"/>
      <c r="D229" s="47"/>
      <c r="E229" s="47"/>
      <c r="F229" s="419"/>
      <c r="G229" s="420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ht="15">
      <c r="A230" s="418"/>
      <c r="B230" s="47"/>
      <c r="C230" s="47"/>
      <c r="D230" s="47"/>
      <c r="E230" s="47"/>
      <c r="F230" s="419"/>
      <c r="G230" s="420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ht="15">
      <c r="A231" s="418"/>
      <c r="B231" s="47"/>
      <c r="C231" s="47"/>
      <c r="D231" s="47"/>
      <c r="E231" s="47"/>
      <c r="F231" s="419"/>
      <c r="G231" s="420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ht="15">
      <c r="A232" s="418"/>
      <c r="B232" s="47"/>
      <c r="C232" s="47"/>
      <c r="D232" s="47"/>
      <c r="E232" s="47"/>
      <c r="F232" s="419"/>
      <c r="G232" s="420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ht="15">
      <c r="A233" s="418"/>
      <c r="B233" s="47"/>
      <c r="C233" s="47"/>
      <c r="D233" s="47"/>
      <c r="E233" s="47"/>
      <c r="F233" s="419"/>
      <c r="G233" s="420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ht="15">
      <c r="A234" s="418"/>
      <c r="B234" s="47"/>
      <c r="C234" s="47"/>
      <c r="D234" s="47"/>
      <c r="E234" s="47"/>
      <c r="F234" s="419"/>
      <c r="G234" s="420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ht="15">
      <c r="A235" s="418"/>
      <c r="B235" s="47"/>
      <c r="C235" s="47"/>
      <c r="D235" s="47"/>
      <c r="E235" s="47"/>
      <c r="F235" s="419"/>
      <c r="G235" s="420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ht="15">
      <c r="A236" s="418"/>
      <c r="B236" s="47"/>
      <c r="C236" s="47"/>
      <c r="D236" s="47"/>
      <c r="E236" s="47"/>
      <c r="F236" s="419"/>
      <c r="G236" s="420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ht="15">
      <c r="A237" s="418"/>
      <c r="B237" s="47"/>
      <c r="C237" s="47"/>
      <c r="D237" s="47"/>
      <c r="E237" s="47"/>
      <c r="F237" s="419"/>
      <c r="G237" s="420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ht="15">
      <c r="A238" s="418"/>
      <c r="B238" s="47"/>
      <c r="C238" s="47"/>
      <c r="D238" s="47"/>
      <c r="E238" s="47"/>
      <c r="F238" s="419"/>
      <c r="G238" s="420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  <row r="239" spans="1:22" ht="15">
      <c r="A239" s="418"/>
      <c r="B239" s="47"/>
      <c r="C239" s="47"/>
      <c r="D239" s="47"/>
      <c r="E239" s="47"/>
      <c r="F239" s="419"/>
      <c r="G239" s="420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</row>
    <row r="240" spans="1:22" ht="15">
      <c r="A240" s="418"/>
      <c r="B240" s="47"/>
      <c r="C240" s="47"/>
      <c r="D240" s="47"/>
      <c r="E240" s="47"/>
      <c r="F240" s="419"/>
      <c r="G240" s="420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</row>
  </sheetData>
  <mergeCells count="110">
    <mergeCell ref="B70:C70"/>
    <mergeCell ref="D70:E70"/>
    <mergeCell ref="B71:C71"/>
    <mergeCell ref="D71:E71"/>
    <mergeCell ref="B67:C67"/>
    <mergeCell ref="D67:E67"/>
    <mergeCell ref="B68:C68"/>
    <mergeCell ref="D68:E68"/>
    <mergeCell ref="B69:C69"/>
    <mergeCell ref="D69:E69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C38:G38"/>
    <mergeCell ref="H38:K38"/>
    <mergeCell ref="L38:U38"/>
    <mergeCell ref="B47:C47"/>
    <mergeCell ref="D47:E47"/>
    <mergeCell ref="B48:C48"/>
    <mergeCell ref="D48:E48"/>
    <mergeCell ref="B31:C31"/>
    <mergeCell ref="D31:E31"/>
    <mergeCell ref="A32:U32"/>
    <mergeCell ref="I35:K35"/>
    <mergeCell ref="M35:O35"/>
    <mergeCell ref="C37:G37"/>
    <mergeCell ref="H37:K37"/>
    <mergeCell ref="L37:U37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5:C15"/>
    <mergeCell ref="D15:E15"/>
    <mergeCell ref="B16:C16"/>
    <mergeCell ref="D16:E16"/>
    <mergeCell ref="A17:A18"/>
    <mergeCell ref="B17:C17"/>
    <mergeCell ref="D17:E17"/>
    <mergeCell ref="B18:C18"/>
    <mergeCell ref="D18:E18"/>
    <mergeCell ref="A8:V8"/>
    <mergeCell ref="E9:I9"/>
    <mergeCell ref="A13:A14"/>
    <mergeCell ref="B13:C14"/>
    <mergeCell ref="D13:E14"/>
    <mergeCell ref="F13:F14"/>
    <mergeCell ref="G13:G14"/>
    <mergeCell ref="H13:H14"/>
    <mergeCell ref="I13:U13"/>
    <mergeCell ref="V13:V14"/>
    <mergeCell ref="A1:V1"/>
    <mergeCell ref="A2:V2"/>
    <mergeCell ref="A3:V3"/>
    <mergeCell ref="A4:V4"/>
    <mergeCell ref="A5:V5"/>
    <mergeCell ref="A6:V6"/>
  </mergeCells>
  <printOptions horizontalCentered="1" verticalCentered="1"/>
  <pageMargins left="0.25" right="0.25" top="0" bottom="0" header="0.31496062992126" footer="0.31496062992126"/>
  <pageSetup fitToWidth="0" horizontalDpi="600" verticalDpi="600" orientation="landscape" paperSize="5" r:id="rId1"/>
  <colBreaks count="1" manualBreakCount="1">
    <brk id="22" min="3" max="16383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0"/>
  <sheetViews>
    <sheetView view="pageBreakPreview" zoomScale="84" zoomScaleSheetLayoutView="84" workbookViewId="0" topLeftCell="A4">
      <selection activeCell="A8" sqref="A8:V8"/>
    </sheetView>
  </sheetViews>
  <sheetFormatPr defaultColWidth="9.140625" defaultRowHeight="15"/>
  <cols>
    <col min="1" max="1" width="5.421875" style="409" customWidth="1"/>
    <col min="2" max="2" width="10.28125" style="0" customWidth="1"/>
    <col min="3" max="3" width="24.8515625" style="0" customWidth="1"/>
    <col min="4" max="4" width="4.8515625" style="0" customWidth="1"/>
    <col min="5" max="5" width="9.140625" style="0" customWidth="1"/>
    <col min="6" max="6" width="9.421875" style="358" customWidth="1"/>
    <col min="7" max="7" width="9.8515625" style="359" customWidth="1"/>
    <col min="8" max="8" width="12.8515625" style="0" customWidth="1"/>
    <col min="9" max="20" width="3.7109375" style="0" customWidth="1"/>
    <col min="21" max="21" width="6.140625" style="0" customWidth="1"/>
    <col min="22" max="22" width="15.8515625" style="0" customWidth="1"/>
    <col min="23" max="23" width="8.57421875" style="0" customWidth="1"/>
    <col min="24" max="24" width="8.421875" style="0" customWidth="1"/>
    <col min="25" max="25" width="8.57421875" style="0" customWidth="1"/>
    <col min="26" max="26" width="10.421875" style="0" customWidth="1"/>
    <col min="27" max="34" width="6.421875" style="0" customWidth="1"/>
  </cols>
  <sheetData>
    <row r="1" spans="1:22" ht="1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ht="1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</row>
    <row r="3" spans="1:22" ht="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</row>
    <row r="4" spans="1:34" ht="15">
      <c r="A4" s="331" t="s">
        <v>251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</row>
    <row r="5" spans="1:34" ht="15">
      <c r="A5" s="331" t="s">
        <v>252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</row>
    <row r="6" spans="1:34" ht="15.75" customHeight="1">
      <c r="A6" s="333" t="s">
        <v>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</row>
    <row r="7" spans="1:21" ht="6.75" customHeight="1">
      <c r="A7" s="402"/>
      <c r="B7" s="336"/>
      <c r="C7" s="336"/>
      <c r="D7" s="336"/>
      <c r="E7" s="336"/>
      <c r="F7" s="335"/>
      <c r="G7" s="337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</row>
    <row r="8" spans="1:34" ht="16.5" customHeight="1">
      <c r="A8" s="333" t="s">
        <v>486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</row>
    <row r="9" spans="1:34" ht="15" customHeight="1">
      <c r="A9" s="402"/>
      <c r="B9" s="336"/>
      <c r="C9" s="336"/>
      <c r="D9" s="336"/>
      <c r="E9" s="333"/>
      <c r="F9" s="333"/>
      <c r="G9" s="333"/>
      <c r="H9" s="333"/>
      <c r="I9" s="333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</row>
    <row r="10" spans="1:26" ht="15">
      <c r="A10" s="341" t="s">
        <v>253</v>
      </c>
      <c r="B10" s="341"/>
      <c r="C10" s="342" t="s">
        <v>1516</v>
      </c>
      <c r="D10" s="343"/>
      <c r="E10" s="343"/>
      <c r="F10" s="344"/>
      <c r="G10" s="345"/>
      <c r="H10" s="346"/>
      <c r="I10" s="346"/>
      <c r="J10" s="346"/>
      <c r="K10" s="346"/>
      <c r="L10" s="346"/>
      <c r="M10" s="346"/>
      <c r="N10" s="336"/>
      <c r="O10" s="336"/>
      <c r="P10" s="336"/>
      <c r="Q10" s="336"/>
      <c r="R10" s="336"/>
      <c r="S10" s="336"/>
      <c r="T10" s="336"/>
      <c r="U10" s="336"/>
      <c r="W10" s="1891"/>
      <c r="X10" s="1891"/>
      <c r="Y10" s="1891"/>
      <c r="Z10" s="1891"/>
    </row>
    <row r="11" spans="1:26" ht="14.25" customHeight="1">
      <c r="A11" s="403" t="s">
        <v>1532</v>
      </c>
      <c r="B11" s="346"/>
      <c r="C11" s="342"/>
      <c r="D11" s="343"/>
      <c r="E11" s="343"/>
      <c r="F11" s="344"/>
      <c r="G11" s="345"/>
      <c r="H11" s="346" t="s">
        <v>255</v>
      </c>
      <c r="I11" s="348"/>
      <c r="J11" s="348"/>
      <c r="K11" s="348"/>
      <c r="L11" s="348"/>
      <c r="M11" s="348"/>
      <c r="N11" s="336"/>
      <c r="O11" s="336"/>
      <c r="P11" s="336"/>
      <c r="Q11" s="336"/>
      <c r="R11" s="336"/>
      <c r="S11" s="336"/>
      <c r="T11" s="336"/>
      <c r="U11" s="336"/>
      <c r="W11" s="1891"/>
      <c r="X11" s="1891"/>
      <c r="Y11" s="1891"/>
      <c r="Z11" s="1891"/>
    </row>
    <row r="12" spans="1:26" ht="15" customHeight="1">
      <c r="A12" s="341" t="s">
        <v>1533</v>
      </c>
      <c r="B12" s="346"/>
      <c r="C12" s="346"/>
      <c r="D12" s="1940" t="s">
        <v>1534</v>
      </c>
      <c r="E12" s="1940"/>
      <c r="F12" s="1940"/>
      <c r="G12" s="1940"/>
      <c r="H12" s="1940"/>
      <c r="I12" s="1940"/>
      <c r="J12" s="1940"/>
      <c r="K12" s="1940"/>
      <c r="L12" s="1940"/>
      <c r="M12" s="1940"/>
      <c r="N12" s="1940"/>
      <c r="O12" s="1940"/>
      <c r="P12" s="1940"/>
      <c r="Q12" s="1940"/>
      <c r="R12" s="1940"/>
      <c r="S12" s="1940"/>
      <c r="T12" s="1940"/>
      <c r="U12" s="1940"/>
      <c r="V12" s="1940"/>
      <c r="W12" s="1891"/>
      <c r="X12" s="1891"/>
      <c r="Y12" s="1891"/>
      <c r="Z12" s="1891"/>
    </row>
    <row r="13" spans="1:37" ht="15.75" customHeight="1">
      <c r="A13" s="350" t="s">
        <v>136</v>
      </c>
      <c r="B13" s="351" t="s">
        <v>137</v>
      </c>
      <c r="C13" s="351"/>
      <c r="D13" s="352" t="s">
        <v>1518</v>
      </c>
      <c r="E13" s="353"/>
      <c r="F13" s="354" t="s">
        <v>139</v>
      </c>
      <c r="G13" s="350" t="s">
        <v>140</v>
      </c>
      <c r="H13" s="354" t="s">
        <v>141</v>
      </c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0" t="s">
        <v>143</v>
      </c>
      <c r="W13" s="1892"/>
      <c r="X13" s="1893"/>
      <c r="Y13" s="1893"/>
      <c r="Z13" s="1893"/>
      <c r="AA13" s="357"/>
      <c r="AB13" s="357"/>
      <c r="AC13" s="357"/>
      <c r="AD13" s="357"/>
      <c r="AE13" s="357"/>
      <c r="AF13" s="357"/>
      <c r="AG13" s="357"/>
      <c r="AH13" s="357"/>
      <c r="AI13" s="358"/>
      <c r="AJ13" s="359"/>
      <c r="AK13" s="359"/>
    </row>
    <row r="14" spans="1:34" ht="23.25" customHeight="1">
      <c r="A14" s="350"/>
      <c r="B14" s="351"/>
      <c r="C14" s="351"/>
      <c r="D14" s="360"/>
      <c r="E14" s="361"/>
      <c r="F14" s="362"/>
      <c r="G14" s="350"/>
      <c r="H14" s="362"/>
      <c r="I14" s="363" t="s">
        <v>144</v>
      </c>
      <c r="J14" s="363" t="s">
        <v>145</v>
      </c>
      <c r="K14" s="363" t="s">
        <v>146</v>
      </c>
      <c r="L14" s="363" t="s">
        <v>147</v>
      </c>
      <c r="M14" s="363" t="s">
        <v>148</v>
      </c>
      <c r="N14" s="363" t="s">
        <v>149</v>
      </c>
      <c r="O14" s="363" t="s">
        <v>150</v>
      </c>
      <c r="P14" s="363" t="s">
        <v>151</v>
      </c>
      <c r="Q14" s="363" t="s">
        <v>258</v>
      </c>
      <c r="R14" s="363" t="s">
        <v>153</v>
      </c>
      <c r="S14" s="363" t="s">
        <v>259</v>
      </c>
      <c r="T14" s="364" t="s">
        <v>155</v>
      </c>
      <c r="U14" s="363" t="s">
        <v>156</v>
      </c>
      <c r="V14" s="350"/>
      <c r="W14" s="1894"/>
      <c r="X14" s="1895"/>
      <c r="Y14" s="1895"/>
      <c r="Z14" s="1895"/>
      <c r="AA14" s="366"/>
      <c r="AB14" s="366"/>
      <c r="AC14" s="366"/>
      <c r="AD14" s="366"/>
      <c r="AE14" s="366"/>
      <c r="AF14" s="366"/>
      <c r="AG14" s="366"/>
      <c r="AH14" s="366"/>
    </row>
    <row r="15" spans="1:34" ht="17.1" customHeight="1">
      <c r="A15" s="404"/>
      <c r="B15" s="405" t="s">
        <v>341</v>
      </c>
      <c r="C15" s="405"/>
      <c r="D15" s="355"/>
      <c r="E15" s="355"/>
      <c r="F15" s="369"/>
      <c r="G15" s="597"/>
      <c r="H15" s="369"/>
      <c r="I15" s="371"/>
      <c r="J15" s="371"/>
      <c r="K15" s="371"/>
      <c r="L15" s="371"/>
      <c r="M15" s="371"/>
      <c r="N15" s="371"/>
      <c r="O15" s="598"/>
      <c r="P15" s="371"/>
      <c r="Q15" s="371"/>
      <c r="R15" s="371"/>
      <c r="S15" s="371"/>
      <c r="T15" s="371"/>
      <c r="U15" s="373"/>
      <c r="V15" s="374"/>
      <c r="W15" s="632"/>
      <c r="X15" s="632"/>
      <c r="Y15" s="632"/>
      <c r="Z15" s="632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1896">
        <v>1</v>
      </c>
      <c r="B16" s="1897" t="s">
        <v>279</v>
      </c>
      <c r="C16" s="1897"/>
      <c r="D16" s="1898"/>
      <c r="E16" s="1898"/>
      <c r="F16" s="1899" t="s">
        <v>357</v>
      </c>
      <c r="G16" s="1900">
        <v>271</v>
      </c>
      <c r="H16" s="1899" t="s">
        <v>263</v>
      </c>
      <c r="I16" s="1901"/>
      <c r="J16" s="1901">
        <v>5</v>
      </c>
      <c r="K16" s="1902"/>
      <c r="L16" s="1901"/>
      <c r="M16" s="1901">
        <v>5</v>
      </c>
      <c r="N16" s="1901"/>
      <c r="O16" s="1901">
        <v>2</v>
      </c>
      <c r="P16" s="1901"/>
      <c r="Q16" s="1901"/>
      <c r="R16" s="1901"/>
      <c r="S16" s="1901"/>
      <c r="T16" s="1901"/>
      <c r="U16" s="1941">
        <f aca="true" t="shared" si="0" ref="U16:U36">SUM(I16:T16)</f>
        <v>12</v>
      </c>
      <c r="V16" s="1904">
        <f aca="true" t="shared" si="1" ref="V16:V36">U16*G16</f>
        <v>3252</v>
      </c>
      <c r="W16" s="1905"/>
      <c r="X16" s="1905"/>
      <c r="Y16" s="1905"/>
      <c r="Z16" s="190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1896">
        <f>A16+1</f>
        <v>2</v>
      </c>
      <c r="B17" s="1916" t="s">
        <v>1535</v>
      </c>
      <c r="C17" s="1917"/>
      <c r="D17" s="1910"/>
      <c r="E17" s="1911"/>
      <c r="F17" s="1899" t="s">
        <v>299</v>
      </c>
      <c r="G17" s="1900">
        <v>87</v>
      </c>
      <c r="H17" s="1899" t="s">
        <v>263</v>
      </c>
      <c r="I17" s="1901"/>
      <c r="J17" s="1901">
        <v>5</v>
      </c>
      <c r="K17" s="1901"/>
      <c r="L17" s="1901"/>
      <c r="M17" s="1901">
        <v>5</v>
      </c>
      <c r="N17" s="1901"/>
      <c r="O17" s="1901">
        <v>2</v>
      </c>
      <c r="P17" s="1901"/>
      <c r="Q17" s="1901"/>
      <c r="R17" s="1901"/>
      <c r="S17" s="1901"/>
      <c r="T17" s="1901"/>
      <c r="U17" s="1941">
        <f t="shared" si="0"/>
        <v>12</v>
      </c>
      <c r="V17" s="1904">
        <f t="shared" si="1"/>
        <v>1044</v>
      </c>
      <c r="W17" s="1905"/>
      <c r="X17" s="1905"/>
      <c r="Y17" s="1905"/>
      <c r="Z17" s="1905"/>
      <c r="AA17" s="375"/>
      <c r="AB17" s="375"/>
      <c r="AC17" s="375"/>
      <c r="AD17" s="375"/>
      <c r="AE17" s="375"/>
      <c r="AF17" s="375"/>
      <c r="AG17" s="375"/>
      <c r="AH17" s="375"/>
    </row>
    <row r="18" spans="1:34" ht="15" customHeight="1">
      <c r="A18" s="1896">
        <f aca="true" t="shared" si="2" ref="A18:A29">A17+1</f>
        <v>3</v>
      </c>
      <c r="B18" s="1942" t="s">
        <v>1536</v>
      </c>
      <c r="C18" s="1943"/>
      <c r="D18" s="1910"/>
      <c r="E18" s="1911"/>
      <c r="F18" s="1899" t="s">
        <v>274</v>
      </c>
      <c r="G18" s="1900">
        <v>300</v>
      </c>
      <c r="H18" s="1899" t="s">
        <v>263</v>
      </c>
      <c r="I18" s="1901"/>
      <c r="J18" s="1901">
        <v>2</v>
      </c>
      <c r="K18" s="1901"/>
      <c r="L18" s="1901"/>
      <c r="M18" s="1901">
        <v>2</v>
      </c>
      <c r="N18" s="1901"/>
      <c r="O18" s="1901">
        <v>2</v>
      </c>
      <c r="P18" s="1901"/>
      <c r="Q18" s="1901"/>
      <c r="R18" s="1901"/>
      <c r="S18" s="1901"/>
      <c r="T18" s="1901"/>
      <c r="U18" s="1941">
        <f t="shared" si="0"/>
        <v>6</v>
      </c>
      <c r="V18" s="1904">
        <f t="shared" si="1"/>
        <v>1800</v>
      </c>
      <c r="W18" s="1905"/>
      <c r="X18" s="1905"/>
      <c r="Y18" s="1905"/>
      <c r="Z18" s="1905"/>
      <c r="AA18" s="375"/>
      <c r="AB18" s="375"/>
      <c r="AC18" s="375"/>
      <c r="AD18" s="375"/>
      <c r="AE18" s="375"/>
      <c r="AF18" s="375"/>
      <c r="AG18" s="375"/>
      <c r="AH18" s="375"/>
    </row>
    <row r="19" spans="1:34" ht="17.1" customHeight="1">
      <c r="A19" s="1896">
        <f t="shared" si="2"/>
        <v>4</v>
      </c>
      <c r="B19" s="1916" t="s">
        <v>1537</v>
      </c>
      <c r="C19" s="1917"/>
      <c r="D19" s="1910"/>
      <c r="E19" s="1911"/>
      <c r="F19" s="1899" t="s">
        <v>262</v>
      </c>
      <c r="G19" s="1900">
        <v>250</v>
      </c>
      <c r="H19" s="1899" t="s">
        <v>263</v>
      </c>
      <c r="I19" s="1901"/>
      <c r="J19" s="1901">
        <v>20</v>
      </c>
      <c r="K19" s="1901"/>
      <c r="L19" s="1901"/>
      <c r="M19" s="1901">
        <v>10</v>
      </c>
      <c r="N19" s="1901"/>
      <c r="O19" s="1901">
        <v>10</v>
      </c>
      <c r="P19" s="1901"/>
      <c r="Q19" s="1901"/>
      <c r="R19" s="1901"/>
      <c r="S19" s="1901"/>
      <c r="T19" s="1901"/>
      <c r="U19" s="1941">
        <f t="shared" si="0"/>
        <v>40</v>
      </c>
      <c r="V19" s="1904">
        <f t="shared" si="1"/>
        <v>10000</v>
      </c>
      <c r="W19" s="1905"/>
      <c r="X19" s="1905"/>
      <c r="Y19" s="1905"/>
      <c r="Z19" s="1905"/>
      <c r="AA19" s="375"/>
      <c r="AB19" s="375"/>
      <c r="AC19" s="375"/>
      <c r="AD19" s="375"/>
      <c r="AE19" s="375"/>
      <c r="AF19" s="375"/>
      <c r="AG19" s="375"/>
      <c r="AH19" s="375"/>
    </row>
    <row r="20" spans="1:34" ht="17.1" customHeight="1">
      <c r="A20" s="1896">
        <f t="shared" si="2"/>
        <v>5</v>
      </c>
      <c r="B20" s="1916" t="s">
        <v>1538</v>
      </c>
      <c r="C20" s="1917"/>
      <c r="D20" s="1910"/>
      <c r="E20" s="1911"/>
      <c r="F20" s="1899" t="s">
        <v>262</v>
      </c>
      <c r="G20" s="1900">
        <v>275</v>
      </c>
      <c r="H20" s="1899" t="s">
        <v>263</v>
      </c>
      <c r="I20" s="1901"/>
      <c r="J20" s="1901">
        <v>20</v>
      </c>
      <c r="K20" s="1901"/>
      <c r="L20" s="1901"/>
      <c r="M20" s="1901">
        <v>20</v>
      </c>
      <c r="N20" s="1901"/>
      <c r="O20" s="1901">
        <v>20</v>
      </c>
      <c r="P20" s="1901"/>
      <c r="Q20" s="1901"/>
      <c r="R20" s="1901"/>
      <c r="S20" s="1901"/>
      <c r="T20" s="1901"/>
      <c r="U20" s="1941">
        <f t="shared" si="0"/>
        <v>60</v>
      </c>
      <c r="V20" s="1904">
        <f t="shared" si="1"/>
        <v>16500</v>
      </c>
      <c r="W20" s="1905"/>
      <c r="X20" s="1905"/>
      <c r="Y20" s="1905"/>
      <c r="Z20" s="1905"/>
      <c r="AA20" s="375"/>
      <c r="AB20" s="375"/>
      <c r="AC20" s="375"/>
      <c r="AD20" s="375"/>
      <c r="AE20" s="375"/>
      <c r="AF20" s="375"/>
      <c r="AG20" s="375"/>
      <c r="AH20" s="375"/>
    </row>
    <row r="21" spans="1:34" ht="17.1" customHeight="1">
      <c r="A21" s="1896">
        <f t="shared" si="2"/>
        <v>6</v>
      </c>
      <c r="B21" s="1918" t="s">
        <v>1539</v>
      </c>
      <c r="C21" s="1944"/>
      <c r="D21" s="1945" t="s">
        <v>1540</v>
      </c>
      <c r="E21" s="1946"/>
      <c r="F21" s="1899" t="s">
        <v>274</v>
      </c>
      <c r="G21" s="1921">
        <v>6500</v>
      </c>
      <c r="H21" s="1899" t="s">
        <v>263</v>
      </c>
      <c r="I21" s="1947"/>
      <c r="J21" s="1923">
        <v>1</v>
      </c>
      <c r="K21" s="1923"/>
      <c r="L21" s="1923"/>
      <c r="M21" s="1923">
        <v>1</v>
      </c>
      <c r="N21" s="1923"/>
      <c r="O21" s="1923">
        <v>1</v>
      </c>
      <c r="P21" s="1947"/>
      <c r="Q21" s="1947"/>
      <c r="R21" s="1947"/>
      <c r="S21" s="1947"/>
      <c r="T21" s="1947"/>
      <c r="U21" s="1948">
        <f t="shared" si="0"/>
        <v>3</v>
      </c>
      <c r="V21" s="1904">
        <f t="shared" si="1"/>
        <v>19500</v>
      </c>
      <c r="W21" s="1905"/>
      <c r="X21" s="1905"/>
      <c r="Y21" s="1905"/>
      <c r="Z21" s="1905"/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1896">
        <f t="shared" si="2"/>
        <v>7</v>
      </c>
      <c r="B22" s="1949" t="s">
        <v>1541</v>
      </c>
      <c r="C22" s="1950"/>
      <c r="D22" s="1920"/>
      <c r="E22" s="1920"/>
      <c r="F22" s="1899" t="s">
        <v>404</v>
      </c>
      <c r="G22" s="1951">
        <v>5000</v>
      </c>
      <c r="H22" s="1899" t="s">
        <v>263</v>
      </c>
      <c r="I22" s="1947"/>
      <c r="J22" s="1923"/>
      <c r="K22" s="1923"/>
      <c r="L22" s="1923"/>
      <c r="M22" s="1952">
        <v>1</v>
      </c>
      <c r="N22" s="1923"/>
      <c r="O22" s="1923"/>
      <c r="P22" s="1947"/>
      <c r="Q22" s="1947"/>
      <c r="R22" s="1947"/>
      <c r="S22" s="1947"/>
      <c r="T22" s="1947"/>
      <c r="U22" s="1948">
        <f t="shared" si="0"/>
        <v>1</v>
      </c>
      <c r="V22" s="1904">
        <f t="shared" si="1"/>
        <v>5000</v>
      </c>
      <c r="W22" s="1905"/>
      <c r="X22" s="1905"/>
      <c r="Y22" s="1905"/>
      <c r="Z22" s="1905"/>
      <c r="AA22" s="375"/>
      <c r="AB22" s="375"/>
      <c r="AC22" s="375"/>
      <c r="AD22" s="375"/>
      <c r="AE22" s="375"/>
      <c r="AF22" s="375"/>
      <c r="AG22" s="375"/>
      <c r="AH22" s="375"/>
    </row>
    <row r="23" spans="1:34" ht="17.1" customHeight="1">
      <c r="A23" s="1896">
        <f t="shared" si="2"/>
        <v>8</v>
      </c>
      <c r="B23" s="1916" t="s">
        <v>277</v>
      </c>
      <c r="C23" s="1917"/>
      <c r="D23" s="1910"/>
      <c r="E23" s="1911"/>
      <c r="F23" s="1899" t="s">
        <v>278</v>
      </c>
      <c r="G23" s="1900">
        <v>23</v>
      </c>
      <c r="H23" s="1899" t="s">
        <v>263</v>
      </c>
      <c r="I23" s="1901"/>
      <c r="J23" s="1901">
        <v>50</v>
      </c>
      <c r="K23" s="1901"/>
      <c r="L23" s="1901"/>
      <c r="M23" s="1901">
        <v>30</v>
      </c>
      <c r="N23" s="1901"/>
      <c r="O23" s="1901">
        <v>20</v>
      </c>
      <c r="P23" s="1901"/>
      <c r="Q23" s="1901"/>
      <c r="R23" s="1901"/>
      <c r="S23" s="1901"/>
      <c r="T23" s="1901"/>
      <c r="U23" s="1941">
        <f t="shared" si="0"/>
        <v>100</v>
      </c>
      <c r="V23" s="1904">
        <f t="shared" si="1"/>
        <v>2300</v>
      </c>
      <c r="W23" s="1905"/>
      <c r="X23" s="1905"/>
      <c r="Y23" s="1905"/>
      <c r="Z23" s="1905"/>
      <c r="AA23" s="375"/>
      <c r="AB23" s="375"/>
      <c r="AC23" s="375"/>
      <c r="AD23" s="375"/>
      <c r="AE23" s="375"/>
      <c r="AF23" s="375"/>
      <c r="AG23" s="375"/>
      <c r="AH23" s="375"/>
    </row>
    <row r="24" spans="1:34" ht="17.1" customHeight="1">
      <c r="A24" s="1896">
        <f t="shared" si="2"/>
        <v>9</v>
      </c>
      <c r="B24" s="1953" t="s">
        <v>1542</v>
      </c>
      <c r="C24" s="1953"/>
      <c r="D24" s="1910"/>
      <c r="E24" s="1911"/>
      <c r="F24" s="1899" t="s">
        <v>1543</v>
      </c>
      <c r="G24" s="1900">
        <v>180</v>
      </c>
      <c r="H24" s="1899" t="s">
        <v>263</v>
      </c>
      <c r="I24" s="1901"/>
      <c r="J24" s="1901">
        <v>3</v>
      </c>
      <c r="K24" s="1901"/>
      <c r="L24" s="1901"/>
      <c r="M24" s="1901">
        <v>2</v>
      </c>
      <c r="N24" s="1901"/>
      <c r="O24" s="1901">
        <v>1</v>
      </c>
      <c r="P24" s="1901"/>
      <c r="Q24" s="1901"/>
      <c r="R24" s="1901"/>
      <c r="S24" s="1901"/>
      <c r="T24" s="1901"/>
      <c r="U24" s="1941">
        <f t="shared" si="0"/>
        <v>6</v>
      </c>
      <c r="V24" s="1904">
        <f t="shared" si="1"/>
        <v>1080</v>
      </c>
      <c r="W24" s="1905"/>
      <c r="X24" s="1905"/>
      <c r="Y24" s="1905"/>
      <c r="Z24" s="1905"/>
      <c r="AA24" s="375"/>
      <c r="AB24" s="375"/>
      <c r="AC24" s="375"/>
      <c r="AD24" s="375"/>
      <c r="AE24" s="375"/>
      <c r="AF24" s="375"/>
      <c r="AG24" s="375"/>
      <c r="AH24" s="375"/>
    </row>
    <row r="25" spans="1:34" ht="17.1" customHeight="1">
      <c r="A25" s="1896">
        <f t="shared" si="2"/>
        <v>10</v>
      </c>
      <c r="B25" s="1953" t="s">
        <v>1544</v>
      </c>
      <c r="C25" s="1953"/>
      <c r="D25" s="1910"/>
      <c r="E25" s="1911"/>
      <c r="F25" s="1899" t="s">
        <v>357</v>
      </c>
      <c r="G25" s="1900">
        <v>423</v>
      </c>
      <c r="H25" s="1899" t="s">
        <v>263</v>
      </c>
      <c r="I25" s="1901"/>
      <c r="J25" s="1901">
        <v>4</v>
      </c>
      <c r="K25" s="1901"/>
      <c r="L25" s="1901"/>
      <c r="M25" s="1901">
        <v>4</v>
      </c>
      <c r="N25" s="1901"/>
      <c r="O25" s="1901">
        <v>4</v>
      </c>
      <c r="P25" s="1901"/>
      <c r="Q25" s="1901"/>
      <c r="R25" s="1901"/>
      <c r="S25" s="1901"/>
      <c r="T25" s="1901"/>
      <c r="U25" s="1941">
        <f t="shared" si="0"/>
        <v>12</v>
      </c>
      <c r="V25" s="1904">
        <f t="shared" si="1"/>
        <v>5076</v>
      </c>
      <c r="W25" s="1905"/>
      <c r="X25" s="1905"/>
      <c r="Y25" s="1905"/>
      <c r="Z25" s="1905"/>
      <c r="AA25" s="375"/>
      <c r="AB25" s="375"/>
      <c r="AC25" s="375"/>
      <c r="AD25" s="375"/>
      <c r="AE25" s="375"/>
      <c r="AF25" s="375"/>
      <c r="AG25" s="375"/>
      <c r="AH25" s="375"/>
    </row>
    <row r="26" spans="1:34" ht="17.1" customHeight="1">
      <c r="A26" s="1896">
        <f t="shared" si="2"/>
        <v>11</v>
      </c>
      <c r="B26" s="1953" t="s">
        <v>1545</v>
      </c>
      <c r="C26" s="1953"/>
      <c r="D26" s="1910"/>
      <c r="E26" s="1911"/>
      <c r="F26" s="1899" t="s">
        <v>278</v>
      </c>
      <c r="G26" s="1900">
        <v>2500</v>
      </c>
      <c r="H26" s="1899" t="s">
        <v>263</v>
      </c>
      <c r="I26" s="1901"/>
      <c r="J26" s="1901">
        <v>2</v>
      </c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41">
        <f t="shared" si="0"/>
        <v>2</v>
      </c>
      <c r="V26" s="1904">
        <f t="shared" si="1"/>
        <v>5000</v>
      </c>
      <c r="W26" s="1905"/>
      <c r="X26" s="1905"/>
      <c r="Y26" s="1905"/>
      <c r="Z26" s="1905"/>
      <c r="AA26" s="375"/>
      <c r="AB26" s="375"/>
      <c r="AC26" s="375"/>
      <c r="AD26" s="375"/>
      <c r="AE26" s="375"/>
      <c r="AF26" s="375"/>
      <c r="AG26" s="375"/>
      <c r="AH26" s="375"/>
    </row>
    <row r="27" spans="1:34" ht="17.1" customHeight="1">
      <c r="A27" s="1896">
        <f t="shared" si="2"/>
        <v>12</v>
      </c>
      <c r="B27" s="1953" t="s">
        <v>1546</v>
      </c>
      <c r="C27" s="1953"/>
      <c r="D27" s="1910" t="s">
        <v>1547</v>
      </c>
      <c r="E27" s="1911"/>
      <c r="F27" s="1899" t="s">
        <v>299</v>
      </c>
      <c r="G27" s="1900">
        <v>345</v>
      </c>
      <c r="H27" s="1899" t="s">
        <v>263</v>
      </c>
      <c r="I27" s="1901"/>
      <c r="J27" s="1901">
        <v>7</v>
      </c>
      <c r="K27" s="1901"/>
      <c r="L27" s="1901"/>
      <c r="M27" s="1901">
        <v>7</v>
      </c>
      <c r="N27" s="1901"/>
      <c r="O27" s="1901">
        <v>6</v>
      </c>
      <c r="P27" s="1901"/>
      <c r="Q27" s="1901"/>
      <c r="R27" s="1901"/>
      <c r="S27" s="1901"/>
      <c r="T27" s="1901"/>
      <c r="U27" s="1941">
        <f t="shared" si="0"/>
        <v>20</v>
      </c>
      <c r="V27" s="1904">
        <f t="shared" si="1"/>
        <v>6900</v>
      </c>
      <c r="W27" s="1905"/>
      <c r="X27" s="1905"/>
      <c r="Y27" s="1905"/>
      <c r="Z27" s="1905"/>
      <c r="AA27" s="375"/>
      <c r="AB27" s="375"/>
      <c r="AC27" s="375"/>
      <c r="AD27" s="375"/>
      <c r="AE27" s="375"/>
      <c r="AF27" s="375"/>
      <c r="AG27" s="375"/>
      <c r="AH27" s="375"/>
    </row>
    <row r="28" spans="1:34" ht="17.1" customHeight="1">
      <c r="A28" s="1896">
        <f t="shared" si="2"/>
        <v>13</v>
      </c>
      <c r="B28" s="1953" t="s">
        <v>1548</v>
      </c>
      <c r="C28" s="1953"/>
      <c r="D28" s="1910" t="s">
        <v>1547</v>
      </c>
      <c r="E28" s="1911"/>
      <c r="F28" s="1899" t="s">
        <v>299</v>
      </c>
      <c r="G28" s="1900">
        <v>345</v>
      </c>
      <c r="H28" s="1899" t="s">
        <v>263</v>
      </c>
      <c r="I28" s="1901"/>
      <c r="J28" s="1901">
        <v>2</v>
      </c>
      <c r="K28" s="1901"/>
      <c r="L28" s="1901"/>
      <c r="M28" s="1901">
        <v>2</v>
      </c>
      <c r="N28" s="1901"/>
      <c r="O28" s="1901"/>
      <c r="P28" s="1901"/>
      <c r="Q28" s="1901"/>
      <c r="R28" s="1901"/>
      <c r="S28" s="1901"/>
      <c r="T28" s="1901"/>
      <c r="U28" s="1941">
        <f t="shared" si="0"/>
        <v>4</v>
      </c>
      <c r="V28" s="1954">
        <f t="shared" si="1"/>
        <v>1380</v>
      </c>
      <c r="W28" s="1905"/>
      <c r="X28" s="1905"/>
      <c r="Y28" s="1905"/>
      <c r="Z28" s="1905"/>
      <c r="AA28" s="375"/>
      <c r="AB28" s="375"/>
      <c r="AC28" s="375"/>
      <c r="AD28" s="375"/>
      <c r="AE28" s="375"/>
      <c r="AF28" s="375"/>
      <c r="AG28" s="375"/>
      <c r="AH28" s="375"/>
    </row>
    <row r="29" spans="1:34" ht="17.1" customHeight="1">
      <c r="A29" s="1896">
        <f t="shared" si="2"/>
        <v>14</v>
      </c>
      <c r="B29" s="1953" t="s">
        <v>1549</v>
      </c>
      <c r="C29" s="1953"/>
      <c r="D29" s="1910" t="s">
        <v>1547</v>
      </c>
      <c r="E29" s="1911"/>
      <c r="F29" s="1899" t="s">
        <v>299</v>
      </c>
      <c r="G29" s="1900">
        <v>345</v>
      </c>
      <c r="H29" s="1899" t="s">
        <v>263</v>
      </c>
      <c r="I29" s="1901"/>
      <c r="J29" s="1901">
        <v>2</v>
      </c>
      <c r="K29" s="1901"/>
      <c r="L29" s="1901"/>
      <c r="M29" s="1901">
        <v>2</v>
      </c>
      <c r="N29" s="1901"/>
      <c r="O29" s="1901"/>
      <c r="P29" s="1901"/>
      <c r="Q29" s="1901"/>
      <c r="R29" s="1901"/>
      <c r="S29" s="1901"/>
      <c r="T29" s="1901"/>
      <c r="U29" s="1941">
        <f t="shared" si="0"/>
        <v>4</v>
      </c>
      <c r="V29" s="1954">
        <f t="shared" si="1"/>
        <v>1380</v>
      </c>
      <c r="W29" s="1905"/>
      <c r="X29" s="1905"/>
      <c r="Y29" s="1905"/>
      <c r="Z29" s="1905"/>
      <c r="AA29" s="375"/>
      <c r="AB29" s="375"/>
      <c r="AC29" s="375"/>
      <c r="AD29" s="375"/>
      <c r="AE29" s="375"/>
      <c r="AF29" s="375"/>
      <c r="AG29" s="375"/>
      <c r="AH29" s="375"/>
    </row>
    <row r="30" spans="1:34" ht="17.1" customHeight="1">
      <c r="A30" s="1896">
        <v>15</v>
      </c>
      <c r="B30" s="1953" t="s">
        <v>1550</v>
      </c>
      <c r="C30" s="1953"/>
      <c r="D30" s="1910" t="s">
        <v>1547</v>
      </c>
      <c r="E30" s="1911"/>
      <c r="F30" s="1899" t="s">
        <v>299</v>
      </c>
      <c r="G30" s="1900">
        <v>345</v>
      </c>
      <c r="H30" s="1899" t="s">
        <v>263</v>
      </c>
      <c r="I30" s="1901"/>
      <c r="J30" s="1901">
        <v>2</v>
      </c>
      <c r="K30" s="1901"/>
      <c r="L30" s="1901"/>
      <c r="M30" s="1901">
        <v>2</v>
      </c>
      <c r="N30" s="1901"/>
      <c r="O30" s="1901"/>
      <c r="P30" s="1901"/>
      <c r="Q30" s="1901"/>
      <c r="R30" s="1901"/>
      <c r="S30" s="1901"/>
      <c r="T30" s="1901"/>
      <c r="U30" s="1941">
        <f t="shared" si="0"/>
        <v>4</v>
      </c>
      <c r="V30" s="1954">
        <f t="shared" si="1"/>
        <v>1380</v>
      </c>
      <c r="W30" s="1905"/>
      <c r="X30" s="1905"/>
      <c r="Y30" s="1905"/>
      <c r="Z30" s="1905"/>
      <c r="AA30" s="375"/>
      <c r="AB30" s="375"/>
      <c r="AC30" s="375"/>
      <c r="AD30" s="375"/>
      <c r="AE30" s="375"/>
      <c r="AF30" s="375"/>
      <c r="AG30" s="375"/>
      <c r="AH30" s="375"/>
    </row>
    <row r="31" spans="1:34" ht="17.1" customHeight="1">
      <c r="A31" s="1896">
        <v>16</v>
      </c>
      <c r="B31" s="1953" t="s">
        <v>1339</v>
      </c>
      <c r="C31" s="1953"/>
      <c r="D31" s="1910"/>
      <c r="E31" s="1911"/>
      <c r="F31" s="1899" t="s">
        <v>278</v>
      </c>
      <c r="G31" s="1900">
        <v>13</v>
      </c>
      <c r="H31" s="1899" t="s">
        <v>263</v>
      </c>
      <c r="I31" s="1901"/>
      <c r="J31" s="1901">
        <v>30</v>
      </c>
      <c r="K31" s="1901"/>
      <c r="L31" s="1901"/>
      <c r="M31" s="1901"/>
      <c r="N31" s="1901"/>
      <c r="O31" s="1901"/>
      <c r="P31" s="1901"/>
      <c r="Q31" s="1901"/>
      <c r="R31" s="1901"/>
      <c r="S31" s="1901"/>
      <c r="T31" s="1901"/>
      <c r="U31" s="1941">
        <f t="shared" si="0"/>
        <v>30</v>
      </c>
      <c r="V31" s="1954">
        <f t="shared" si="1"/>
        <v>390</v>
      </c>
      <c r="W31" s="1905"/>
      <c r="X31" s="1905"/>
      <c r="Y31" s="1905"/>
      <c r="Z31" s="1905"/>
      <c r="AA31" s="375"/>
      <c r="AB31" s="375"/>
      <c r="AC31" s="375"/>
      <c r="AD31" s="375"/>
      <c r="AE31" s="375"/>
      <c r="AF31" s="375"/>
      <c r="AG31" s="375"/>
      <c r="AH31" s="375"/>
    </row>
    <row r="32" spans="1:34" ht="17.1" customHeight="1">
      <c r="A32" s="1896">
        <v>17</v>
      </c>
      <c r="B32" s="1955" t="s">
        <v>1551</v>
      </c>
      <c r="C32" s="1956"/>
      <c r="D32" s="1910"/>
      <c r="E32" s="1911"/>
      <c r="F32" s="1899" t="s">
        <v>278</v>
      </c>
      <c r="G32" s="1900">
        <v>300</v>
      </c>
      <c r="H32" s="1899" t="s">
        <v>263</v>
      </c>
      <c r="I32" s="1901"/>
      <c r="J32" s="1901">
        <v>5</v>
      </c>
      <c r="K32" s="1901"/>
      <c r="L32" s="1901"/>
      <c r="M32" s="1901"/>
      <c r="N32" s="1901"/>
      <c r="O32" s="1901">
        <v>5</v>
      </c>
      <c r="P32" s="1901"/>
      <c r="Q32" s="1901"/>
      <c r="R32" s="1901"/>
      <c r="S32" s="1901"/>
      <c r="T32" s="1901"/>
      <c r="U32" s="1941">
        <f t="shared" si="0"/>
        <v>10</v>
      </c>
      <c r="V32" s="1954">
        <f t="shared" si="1"/>
        <v>3000</v>
      </c>
      <c r="W32" s="1905"/>
      <c r="X32" s="1905"/>
      <c r="Y32" s="1905"/>
      <c r="Z32" s="1905"/>
      <c r="AA32" s="375"/>
      <c r="AB32" s="375"/>
      <c r="AC32" s="375"/>
      <c r="AD32" s="375"/>
      <c r="AE32" s="375"/>
      <c r="AF32" s="375"/>
      <c r="AG32" s="375"/>
      <c r="AH32" s="375"/>
    </row>
    <row r="33" spans="1:34" ht="17.1" customHeight="1">
      <c r="A33" s="1896">
        <v>18</v>
      </c>
      <c r="B33" s="1955" t="s">
        <v>1552</v>
      </c>
      <c r="C33" s="1956"/>
      <c r="D33" s="1910"/>
      <c r="E33" s="1911"/>
      <c r="F33" s="1899" t="s">
        <v>278</v>
      </c>
      <c r="G33" s="1900">
        <v>300</v>
      </c>
      <c r="H33" s="1899" t="s">
        <v>263</v>
      </c>
      <c r="I33" s="1901"/>
      <c r="J33" s="1901">
        <v>2</v>
      </c>
      <c r="K33" s="1901"/>
      <c r="L33" s="1901"/>
      <c r="M33" s="1901"/>
      <c r="N33" s="1901"/>
      <c r="O33" s="1901">
        <v>2</v>
      </c>
      <c r="P33" s="1901"/>
      <c r="Q33" s="1901"/>
      <c r="R33" s="1901"/>
      <c r="S33" s="1901"/>
      <c r="T33" s="1901"/>
      <c r="U33" s="1941">
        <f t="shared" si="0"/>
        <v>4</v>
      </c>
      <c r="V33" s="1954">
        <f t="shared" si="1"/>
        <v>1200</v>
      </c>
      <c r="W33" s="1905"/>
      <c r="X33" s="1905"/>
      <c r="Y33" s="1905"/>
      <c r="Z33" s="1905"/>
      <c r="AA33" s="375"/>
      <c r="AB33" s="375"/>
      <c r="AC33" s="375"/>
      <c r="AD33" s="375"/>
      <c r="AE33" s="375"/>
      <c r="AF33" s="375"/>
      <c r="AG33" s="375"/>
      <c r="AH33" s="375"/>
    </row>
    <row r="34" spans="1:34" ht="17.1" customHeight="1">
      <c r="A34" s="1896">
        <v>19</v>
      </c>
      <c r="B34" s="1957" t="s">
        <v>1553</v>
      </c>
      <c r="C34" s="1958"/>
      <c r="D34" s="1910"/>
      <c r="E34" s="1911"/>
      <c r="F34" s="1899" t="s">
        <v>278</v>
      </c>
      <c r="G34" s="1900">
        <v>95</v>
      </c>
      <c r="H34" s="1899" t="s">
        <v>263</v>
      </c>
      <c r="I34" s="1901"/>
      <c r="J34" s="1901">
        <v>1</v>
      </c>
      <c r="K34" s="1901"/>
      <c r="L34" s="1901"/>
      <c r="M34" s="1901"/>
      <c r="N34" s="1901"/>
      <c r="O34" s="1901"/>
      <c r="P34" s="1901"/>
      <c r="Q34" s="1901"/>
      <c r="R34" s="1901"/>
      <c r="S34" s="1901"/>
      <c r="T34" s="1901"/>
      <c r="U34" s="1941">
        <f t="shared" si="0"/>
        <v>1</v>
      </c>
      <c r="V34" s="1954">
        <f t="shared" si="1"/>
        <v>95</v>
      </c>
      <c r="W34" s="1905"/>
      <c r="X34" s="1905"/>
      <c r="Y34" s="1905"/>
      <c r="Z34" s="1905"/>
      <c r="AA34" s="375"/>
      <c r="AB34" s="375"/>
      <c r="AC34" s="375"/>
      <c r="AD34" s="375"/>
      <c r="AE34" s="375"/>
      <c r="AF34" s="375"/>
      <c r="AG34" s="375"/>
      <c r="AH34" s="375"/>
    </row>
    <row r="35" spans="1:34" ht="17.1" customHeight="1">
      <c r="A35" s="1896">
        <v>20</v>
      </c>
      <c r="B35" s="1959" t="s">
        <v>1554</v>
      </c>
      <c r="C35" s="1960"/>
      <c r="D35" s="1910" t="s">
        <v>1555</v>
      </c>
      <c r="E35" s="1911"/>
      <c r="F35" s="1899" t="s">
        <v>274</v>
      </c>
      <c r="G35" s="1900">
        <v>4000</v>
      </c>
      <c r="H35" s="1899" t="s">
        <v>263</v>
      </c>
      <c r="I35" s="1901"/>
      <c r="J35" s="1901">
        <v>2</v>
      </c>
      <c r="K35" s="1901"/>
      <c r="L35" s="1901"/>
      <c r="M35" s="1901"/>
      <c r="N35" s="1901"/>
      <c r="O35" s="1901">
        <v>2</v>
      </c>
      <c r="P35" s="1901"/>
      <c r="Q35" s="1901"/>
      <c r="R35" s="1901"/>
      <c r="S35" s="1901"/>
      <c r="T35" s="1901"/>
      <c r="U35" s="1941">
        <f t="shared" si="0"/>
        <v>4</v>
      </c>
      <c r="V35" s="1954">
        <f t="shared" si="1"/>
        <v>16000</v>
      </c>
      <c r="W35" s="1905"/>
      <c r="X35" s="1905"/>
      <c r="Y35" s="1905"/>
      <c r="Z35" s="1905"/>
      <c r="AA35" s="375"/>
      <c r="AB35" s="375"/>
      <c r="AC35" s="375"/>
      <c r="AD35" s="375"/>
      <c r="AE35" s="375"/>
      <c r="AF35" s="375"/>
      <c r="AG35" s="375"/>
      <c r="AH35" s="375"/>
    </row>
    <row r="36" spans="1:34" ht="17.1" customHeight="1">
      <c r="A36" s="1896">
        <v>21</v>
      </c>
      <c r="B36" s="1961" t="s">
        <v>1556</v>
      </c>
      <c r="C36" s="1962"/>
      <c r="D36" s="1910"/>
      <c r="E36" s="1911"/>
      <c r="F36" s="1899" t="s">
        <v>357</v>
      </c>
      <c r="G36" s="1900">
        <v>145</v>
      </c>
      <c r="H36" s="1899" t="s">
        <v>263</v>
      </c>
      <c r="I36" s="1901"/>
      <c r="J36" s="1901">
        <v>3</v>
      </c>
      <c r="K36" s="1901"/>
      <c r="L36" s="1901"/>
      <c r="M36" s="1901"/>
      <c r="N36" s="1901"/>
      <c r="O36" s="1901"/>
      <c r="P36" s="1901"/>
      <c r="Q36" s="1901"/>
      <c r="R36" s="1901"/>
      <c r="S36" s="1901"/>
      <c r="T36" s="1901"/>
      <c r="U36" s="1941">
        <f t="shared" si="0"/>
        <v>3</v>
      </c>
      <c r="V36" s="1954">
        <f t="shared" si="1"/>
        <v>435</v>
      </c>
      <c r="W36" s="1905"/>
      <c r="X36" s="1905"/>
      <c r="Y36" s="1905"/>
      <c r="Z36" s="1905"/>
      <c r="AA36" s="375"/>
      <c r="AB36" s="375"/>
      <c r="AC36" s="375"/>
      <c r="AD36" s="375"/>
      <c r="AE36" s="375"/>
      <c r="AF36" s="375"/>
      <c r="AG36" s="375"/>
      <c r="AH36" s="375"/>
    </row>
    <row r="37" spans="1:34" ht="17.1" customHeight="1">
      <c r="A37" s="1963"/>
      <c r="B37" s="1964"/>
      <c r="C37" s="1964"/>
      <c r="D37" s="1965"/>
      <c r="E37" s="1965"/>
      <c r="F37" s="1965"/>
      <c r="G37" s="1966"/>
      <c r="H37" s="1965"/>
      <c r="I37" s="1967"/>
      <c r="J37" s="1967"/>
      <c r="K37" s="1967"/>
      <c r="L37" s="1967"/>
      <c r="M37" s="1967"/>
      <c r="N37" s="1967"/>
      <c r="O37" s="1967"/>
      <c r="P37" s="1967"/>
      <c r="Q37" s="1967"/>
      <c r="R37" s="1967"/>
      <c r="S37" s="1967"/>
      <c r="T37" s="1967"/>
      <c r="U37" s="1968"/>
      <c r="V37" s="1969"/>
      <c r="W37" s="1905"/>
      <c r="X37" s="1905"/>
      <c r="Y37" s="1905"/>
      <c r="Z37" s="1905"/>
      <c r="AA37" s="375"/>
      <c r="AB37" s="375"/>
      <c r="AC37" s="375"/>
      <c r="AD37" s="375"/>
      <c r="AE37" s="375"/>
      <c r="AF37" s="375"/>
      <c r="AG37" s="375"/>
      <c r="AH37" s="375"/>
    </row>
    <row r="38" spans="1:34" ht="17.1" customHeight="1">
      <c r="A38" s="1970"/>
      <c r="B38" s="1971"/>
      <c r="C38" s="1971"/>
      <c r="D38" s="1972"/>
      <c r="E38" s="1972"/>
      <c r="F38" s="1972"/>
      <c r="G38" s="1973"/>
      <c r="H38" s="1972"/>
      <c r="I38" s="1974"/>
      <c r="J38" s="1974"/>
      <c r="K38" s="1974"/>
      <c r="L38" s="1974"/>
      <c r="M38" s="1974"/>
      <c r="N38" s="1974"/>
      <c r="O38" s="1974"/>
      <c r="P38" s="1974"/>
      <c r="Q38" s="1974"/>
      <c r="R38" s="1974"/>
      <c r="S38" s="1974"/>
      <c r="T38" s="1974"/>
      <c r="U38" s="1975"/>
      <c r="V38" s="1976"/>
      <c r="W38" s="1905"/>
      <c r="X38" s="1905"/>
      <c r="Y38" s="1905"/>
      <c r="Z38" s="1905"/>
      <c r="AA38" s="375"/>
      <c r="AB38" s="375"/>
      <c r="AC38" s="375"/>
      <c r="AD38" s="375"/>
      <c r="AE38" s="375"/>
      <c r="AF38" s="375"/>
      <c r="AG38" s="375"/>
      <c r="AH38" s="375"/>
    </row>
    <row r="39" spans="1:34" ht="17.1" customHeight="1">
      <c r="A39" s="1970"/>
      <c r="B39" s="1971"/>
      <c r="C39" s="1971"/>
      <c r="D39" s="1972"/>
      <c r="E39" s="1972"/>
      <c r="F39" s="1972"/>
      <c r="G39" s="1973"/>
      <c r="H39" s="1972"/>
      <c r="I39" s="1974"/>
      <c r="J39" s="1974"/>
      <c r="K39" s="1974"/>
      <c r="L39" s="1974"/>
      <c r="M39" s="1974"/>
      <c r="N39" s="1974"/>
      <c r="O39" s="1974"/>
      <c r="P39" s="1974"/>
      <c r="Q39" s="1974"/>
      <c r="R39" s="1974"/>
      <c r="S39" s="1974"/>
      <c r="T39" s="1974"/>
      <c r="U39" s="1975"/>
      <c r="V39" s="1976"/>
      <c r="W39" s="1905"/>
      <c r="X39" s="1905"/>
      <c r="Y39" s="1905"/>
      <c r="Z39" s="1905"/>
      <c r="AA39" s="375"/>
      <c r="AB39" s="375"/>
      <c r="AC39" s="375"/>
      <c r="AD39" s="375"/>
      <c r="AE39" s="375"/>
      <c r="AF39" s="375"/>
      <c r="AG39" s="375"/>
      <c r="AH39" s="375"/>
    </row>
    <row r="40" spans="1:34" ht="17.1" customHeight="1">
      <c r="A40" s="1970"/>
      <c r="B40" s="1971"/>
      <c r="C40" s="1971"/>
      <c r="D40" s="1972"/>
      <c r="E40" s="1972"/>
      <c r="F40" s="1972"/>
      <c r="G40" s="1973"/>
      <c r="H40" s="1972"/>
      <c r="I40" s="1974"/>
      <c r="J40" s="1974"/>
      <c r="K40" s="1974"/>
      <c r="L40" s="1974"/>
      <c r="M40" s="1974"/>
      <c r="N40" s="1974"/>
      <c r="O40" s="1974"/>
      <c r="P40" s="1974"/>
      <c r="Q40" s="1974"/>
      <c r="R40" s="1974"/>
      <c r="S40" s="1974"/>
      <c r="T40" s="1974"/>
      <c r="U40" s="1975"/>
      <c r="V40" s="1976"/>
      <c r="W40" s="1905"/>
      <c r="X40" s="1905"/>
      <c r="Y40" s="1905"/>
      <c r="Z40" s="1905"/>
      <c r="AA40" s="375"/>
      <c r="AB40" s="375"/>
      <c r="AC40" s="375"/>
      <c r="AD40" s="375"/>
      <c r="AE40" s="375"/>
      <c r="AF40" s="375"/>
      <c r="AG40" s="375"/>
      <c r="AH40" s="375"/>
    </row>
    <row r="41" spans="1:34" ht="17.1" customHeight="1">
      <c r="A41" s="1970"/>
      <c r="B41" s="1971"/>
      <c r="C41" s="1971"/>
      <c r="D41" s="1972"/>
      <c r="E41" s="1972"/>
      <c r="F41" s="1972"/>
      <c r="G41" s="1973"/>
      <c r="H41" s="1972"/>
      <c r="I41" s="1974"/>
      <c r="J41" s="1974"/>
      <c r="K41" s="1974"/>
      <c r="L41" s="1974"/>
      <c r="M41" s="1974"/>
      <c r="N41" s="1974"/>
      <c r="O41" s="1974"/>
      <c r="P41" s="1974"/>
      <c r="Q41" s="1974"/>
      <c r="R41" s="1974"/>
      <c r="S41" s="1974"/>
      <c r="T41" s="1974"/>
      <c r="U41" s="1975"/>
      <c r="V41" s="1976"/>
      <c r="W41" s="1905"/>
      <c r="X41" s="1905"/>
      <c r="Y41" s="1905"/>
      <c r="Z41" s="1905"/>
      <c r="AA41" s="375"/>
      <c r="AB41" s="375"/>
      <c r="AC41" s="375"/>
      <c r="AD41" s="375"/>
      <c r="AE41" s="375"/>
      <c r="AF41" s="375"/>
      <c r="AG41" s="375"/>
      <c r="AH41" s="375"/>
    </row>
    <row r="42" spans="1:34" ht="16.5" customHeight="1">
      <c r="A42" s="1970"/>
      <c r="B42" s="1971"/>
      <c r="C42" s="1971"/>
      <c r="D42" s="1972"/>
      <c r="E42" s="1972"/>
      <c r="F42" s="1972"/>
      <c r="G42" s="1973"/>
      <c r="H42" s="1972"/>
      <c r="I42" s="1974"/>
      <c r="J42" s="1974"/>
      <c r="K42" s="1974"/>
      <c r="L42" s="1974"/>
      <c r="M42" s="1974"/>
      <c r="N42" s="1974"/>
      <c r="O42" s="1974"/>
      <c r="P42" s="1974"/>
      <c r="Q42" s="1974"/>
      <c r="R42" s="1974"/>
      <c r="S42" s="1974"/>
      <c r="T42" s="1974"/>
      <c r="U42" s="1975"/>
      <c r="V42" s="1976"/>
      <c r="W42" s="1905"/>
      <c r="X42" s="1905"/>
      <c r="Y42" s="1905"/>
      <c r="Z42" s="1905"/>
      <c r="AA42" s="375"/>
      <c r="AB42" s="375"/>
      <c r="AC42" s="375"/>
      <c r="AD42" s="375"/>
      <c r="AE42" s="375"/>
      <c r="AF42" s="375"/>
      <c r="AG42" s="375"/>
      <c r="AH42" s="375"/>
    </row>
    <row r="43" spans="1:34" ht="17.1" customHeight="1">
      <c r="A43" s="1977" t="s">
        <v>136</v>
      </c>
      <c r="B43" s="1978" t="s">
        <v>137</v>
      </c>
      <c r="C43" s="1978"/>
      <c r="D43" s="1979" t="s">
        <v>257</v>
      </c>
      <c r="E43" s="1980"/>
      <c r="F43" s="1981" t="s">
        <v>139</v>
      </c>
      <c r="G43" s="1977" t="s">
        <v>140</v>
      </c>
      <c r="H43" s="1981" t="s">
        <v>141</v>
      </c>
      <c r="I43" s="1898"/>
      <c r="J43" s="1898"/>
      <c r="K43" s="1898"/>
      <c r="L43" s="1898"/>
      <c r="M43" s="1898"/>
      <c r="N43" s="1898"/>
      <c r="O43" s="1898"/>
      <c r="P43" s="1898"/>
      <c r="Q43" s="1898"/>
      <c r="R43" s="1898"/>
      <c r="S43" s="1898"/>
      <c r="T43" s="1898"/>
      <c r="U43" s="1898"/>
      <c r="V43" s="1977" t="s">
        <v>143</v>
      </c>
      <c r="W43" s="1905"/>
      <c r="X43" s="1905"/>
      <c r="Y43" s="1905"/>
      <c r="Z43" s="1905"/>
      <c r="AA43" s="375"/>
      <c r="AB43" s="375"/>
      <c r="AC43" s="375"/>
      <c r="AD43" s="375"/>
      <c r="AE43" s="375"/>
      <c r="AF43" s="375"/>
      <c r="AG43" s="375"/>
      <c r="AH43" s="375"/>
    </row>
    <row r="44" spans="1:34" ht="17.1" customHeight="1">
      <c r="A44" s="1977"/>
      <c r="B44" s="1978"/>
      <c r="C44" s="1978"/>
      <c r="D44" s="1982"/>
      <c r="E44" s="1983"/>
      <c r="F44" s="1984"/>
      <c r="G44" s="1977"/>
      <c r="H44" s="1984"/>
      <c r="I44" s="1985" t="s">
        <v>144</v>
      </c>
      <c r="J44" s="1985" t="s">
        <v>145</v>
      </c>
      <c r="K44" s="1985" t="s">
        <v>146</v>
      </c>
      <c r="L44" s="1985" t="s">
        <v>147</v>
      </c>
      <c r="M44" s="1985" t="s">
        <v>148</v>
      </c>
      <c r="N44" s="1985" t="s">
        <v>149</v>
      </c>
      <c r="O44" s="1985" t="s">
        <v>150</v>
      </c>
      <c r="P44" s="1985" t="s">
        <v>151</v>
      </c>
      <c r="Q44" s="1985" t="s">
        <v>258</v>
      </c>
      <c r="R44" s="1985" t="s">
        <v>153</v>
      </c>
      <c r="S44" s="1985" t="s">
        <v>259</v>
      </c>
      <c r="T44" s="1986" t="s">
        <v>155</v>
      </c>
      <c r="U44" s="1985" t="s">
        <v>156</v>
      </c>
      <c r="V44" s="1977"/>
      <c r="W44" s="1905"/>
      <c r="X44" s="1905"/>
      <c r="Y44" s="1905"/>
      <c r="Z44" s="1905"/>
      <c r="AA44" s="375"/>
      <c r="AB44" s="375"/>
      <c r="AC44" s="375"/>
      <c r="AD44" s="375"/>
      <c r="AE44" s="375"/>
      <c r="AF44" s="375"/>
      <c r="AG44" s="375"/>
      <c r="AH44" s="375"/>
    </row>
    <row r="45" spans="1:34" ht="17.1" customHeight="1">
      <c r="A45" s="1896">
        <v>22</v>
      </c>
      <c r="B45" s="1987" t="s">
        <v>931</v>
      </c>
      <c r="C45" s="1964"/>
      <c r="D45" s="1920"/>
      <c r="E45" s="1920"/>
      <c r="F45" s="1899" t="s">
        <v>1028</v>
      </c>
      <c r="G45" s="1951">
        <v>500</v>
      </c>
      <c r="H45" s="1899" t="s">
        <v>263</v>
      </c>
      <c r="I45" s="27"/>
      <c r="J45" s="1988">
        <v>2</v>
      </c>
      <c r="K45" s="1922"/>
      <c r="L45" s="1922"/>
      <c r="M45" s="1922">
        <v>1</v>
      </c>
      <c r="N45" s="1922"/>
      <c r="O45" s="1922"/>
      <c r="P45" s="1922"/>
      <c r="Q45" s="1922"/>
      <c r="R45" s="1922"/>
      <c r="S45" s="1922"/>
      <c r="T45" s="1922"/>
      <c r="U45" s="1989">
        <f aca="true" t="shared" si="3" ref="U45:U59">SUM(I45:T45)</f>
        <v>3</v>
      </c>
      <c r="V45" s="1990">
        <f aca="true" t="shared" si="4" ref="V45">U45*G45</f>
        <v>1500</v>
      </c>
      <c r="W45" s="1905"/>
      <c r="X45" s="1905"/>
      <c r="Y45" s="1905"/>
      <c r="Z45" s="1905"/>
      <c r="AA45" s="375"/>
      <c r="AB45" s="375"/>
      <c r="AC45" s="375"/>
      <c r="AD45" s="375"/>
      <c r="AE45" s="375"/>
      <c r="AF45" s="375"/>
      <c r="AG45" s="375"/>
      <c r="AH45" s="375"/>
    </row>
    <row r="46" spans="1:34" ht="17.1" customHeight="1">
      <c r="A46" s="1896">
        <v>23</v>
      </c>
      <c r="B46" s="1918" t="s">
        <v>1557</v>
      </c>
      <c r="C46" s="1944"/>
      <c r="D46" s="1910"/>
      <c r="E46" s="1911"/>
      <c r="F46" s="1899" t="s">
        <v>614</v>
      </c>
      <c r="G46" s="1900">
        <v>36</v>
      </c>
      <c r="H46" s="1899" t="s">
        <v>263</v>
      </c>
      <c r="I46" s="1901"/>
      <c r="J46" s="1901">
        <v>2</v>
      </c>
      <c r="K46" s="1901"/>
      <c r="L46" s="1901"/>
      <c r="M46" s="1901">
        <v>1</v>
      </c>
      <c r="N46" s="1901"/>
      <c r="O46" s="1901">
        <v>1</v>
      </c>
      <c r="P46" s="1901"/>
      <c r="Q46" s="1901"/>
      <c r="R46" s="1901"/>
      <c r="S46" s="1901"/>
      <c r="T46" s="1901"/>
      <c r="U46" s="1941">
        <f t="shared" si="3"/>
        <v>4</v>
      </c>
      <c r="V46" s="1954">
        <f>U46*G46</f>
        <v>144</v>
      </c>
      <c r="W46" s="1905"/>
      <c r="X46" s="1905"/>
      <c r="Y46" s="1905"/>
      <c r="Z46" s="1905"/>
      <c r="AA46" s="375"/>
      <c r="AB46" s="375"/>
      <c r="AC46" s="375"/>
      <c r="AD46" s="375"/>
      <c r="AE46" s="375"/>
      <c r="AF46" s="375"/>
      <c r="AG46" s="375"/>
      <c r="AH46" s="375"/>
    </row>
    <row r="47" spans="1:34" ht="17.1" customHeight="1">
      <c r="A47" s="1896">
        <v>24</v>
      </c>
      <c r="B47" s="1961" t="s">
        <v>394</v>
      </c>
      <c r="C47" s="1962"/>
      <c r="D47" s="1910"/>
      <c r="E47" s="1911"/>
      <c r="F47" s="1899" t="s">
        <v>278</v>
      </c>
      <c r="G47" s="1900">
        <v>75</v>
      </c>
      <c r="H47" s="1899" t="s">
        <v>263</v>
      </c>
      <c r="I47" s="1901"/>
      <c r="J47" s="1901">
        <v>4</v>
      </c>
      <c r="K47" s="1901"/>
      <c r="L47" s="1901"/>
      <c r="M47" s="1901">
        <v>4</v>
      </c>
      <c r="N47" s="1901"/>
      <c r="O47" s="1901">
        <v>4</v>
      </c>
      <c r="P47" s="1901"/>
      <c r="Q47" s="1901"/>
      <c r="R47" s="1901"/>
      <c r="S47" s="1901"/>
      <c r="T47" s="1901"/>
      <c r="U47" s="1941">
        <f t="shared" si="3"/>
        <v>12</v>
      </c>
      <c r="V47" s="1954">
        <f>U47*G47</f>
        <v>900</v>
      </c>
      <c r="W47" s="1905"/>
      <c r="X47" s="1905"/>
      <c r="Y47" s="1905"/>
      <c r="Z47" s="1905"/>
      <c r="AA47" s="375"/>
      <c r="AB47" s="375"/>
      <c r="AC47" s="375"/>
      <c r="AD47" s="375"/>
      <c r="AE47" s="375"/>
      <c r="AF47" s="375"/>
      <c r="AG47" s="375"/>
      <c r="AH47" s="375"/>
    </row>
    <row r="48" spans="1:34" ht="17.1" customHeight="1">
      <c r="A48" s="1896">
        <v>25</v>
      </c>
      <c r="B48" s="1959" t="s">
        <v>1558</v>
      </c>
      <c r="C48" s="1958"/>
      <c r="D48" s="1910"/>
      <c r="E48" s="1911"/>
      <c r="F48" s="1899" t="s">
        <v>278</v>
      </c>
      <c r="G48" s="1900">
        <v>110</v>
      </c>
      <c r="H48" s="1899" t="s">
        <v>263</v>
      </c>
      <c r="I48" s="1901"/>
      <c r="J48" s="1901">
        <v>1</v>
      </c>
      <c r="K48" s="1901"/>
      <c r="L48" s="1901"/>
      <c r="M48" s="1901"/>
      <c r="N48" s="1901"/>
      <c r="O48" s="1901">
        <v>1</v>
      </c>
      <c r="P48" s="1901"/>
      <c r="Q48" s="1901"/>
      <c r="R48" s="1901"/>
      <c r="S48" s="1901"/>
      <c r="T48" s="1901"/>
      <c r="U48" s="1941">
        <f t="shared" si="3"/>
        <v>2</v>
      </c>
      <c r="V48" s="1904">
        <f>U48*G48</f>
        <v>220</v>
      </c>
      <c r="W48" s="1905"/>
      <c r="X48" s="1905"/>
      <c r="Y48" s="1905"/>
      <c r="Z48" s="1905"/>
      <c r="AA48" s="375"/>
      <c r="AB48" s="375"/>
      <c r="AC48" s="375"/>
      <c r="AD48" s="375"/>
      <c r="AE48" s="375"/>
      <c r="AF48" s="375"/>
      <c r="AG48" s="375"/>
      <c r="AH48" s="375"/>
    </row>
    <row r="49" spans="1:34" ht="17.1" customHeight="1">
      <c r="A49" s="1896">
        <v>26</v>
      </c>
      <c r="B49" s="1959" t="s">
        <v>1559</v>
      </c>
      <c r="C49" s="1958"/>
      <c r="D49" s="1910"/>
      <c r="E49" s="1911"/>
      <c r="F49" s="1899" t="s">
        <v>960</v>
      </c>
      <c r="G49" s="1900">
        <v>150</v>
      </c>
      <c r="H49" s="1899" t="s">
        <v>263</v>
      </c>
      <c r="I49" s="1901"/>
      <c r="J49" s="1901">
        <v>1</v>
      </c>
      <c r="K49" s="1901"/>
      <c r="L49" s="1901"/>
      <c r="M49" s="1901"/>
      <c r="N49" s="1901"/>
      <c r="O49" s="1901"/>
      <c r="P49" s="1901"/>
      <c r="Q49" s="1901"/>
      <c r="R49" s="1901"/>
      <c r="S49" s="1901"/>
      <c r="T49" s="1901"/>
      <c r="U49" s="1941">
        <f t="shared" si="3"/>
        <v>1</v>
      </c>
      <c r="V49" s="1904">
        <f>U49*G49</f>
        <v>150</v>
      </c>
      <c r="W49" s="1905"/>
      <c r="X49" s="1905"/>
      <c r="Y49" s="1905"/>
      <c r="Z49" s="1905"/>
      <c r="AA49" s="375"/>
      <c r="AB49" s="375"/>
      <c r="AC49" s="375"/>
      <c r="AD49" s="375"/>
      <c r="AE49" s="375"/>
      <c r="AF49" s="375"/>
      <c r="AG49" s="375"/>
      <c r="AH49" s="375"/>
    </row>
    <row r="50" spans="1:34" ht="17.1" customHeight="1">
      <c r="A50" s="1896">
        <v>27</v>
      </c>
      <c r="B50" s="1961" t="s">
        <v>1560</v>
      </c>
      <c r="C50" s="1962"/>
      <c r="D50" s="1910"/>
      <c r="E50" s="1911"/>
      <c r="F50" s="1899" t="s">
        <v>960</v>
      </c>
      <c r="G50" s="1991">
        <v>500</v>
      </c>
      <c r="H50" s="1899" t="s">
        <v>263</v>
      </c>
      <c r="I50" s="1922"/>
      <c r="J50" s="1923">
        <v>2</v>
      </c>
      <c r="K50" s="1992"/>
      <c r="L50" s="1992"/>
      <c r="M50" s="1992">
        <v>2</v>
      </c>
      <c r="N50" s="1992"/>
      <c r="O50" s="1992"/>
      <c r="P50" s="1992"/>
      <c r="Q50" s="1922"/>
      <c r="R50" s="1922"/>
      <c r="S50" s="1922"/>
      <c r="T50" s="1922"/>
      <c r="U50" s="1993">
        <f t="shared" si="3"/>
        <v>4</v>
      </c>
      <c r="V50" s="1904">
        <f aca="true" t="shared" si="5" ref="V50:V56">U50*G50</f>
        <v>2000</v>
      </c>
      <c r="W50" s="1905"/>
      <c r="X50" s="1905"/>
      <c r="Y50" s="1905"/>
      <c r="Z50" s="1905"/>
      <c r="AA50" s="375"/>
      <c r="AB50" s="375"/>
      <c r="AC50" s="375"/>
      <c r="AD50" s="375"/>
      <c r="AE50" s="375"/>
      <c r="AF50" s="375"/>
      <c r="AG50" s="375"/>
      <c r="AH50" s="375"/>
    </row>
    <row r="51" spans="1:34" ht="17.1" customHeight="1">
      <c r="A51" s="1896">
        <v>28</v>
      </c>
      <c r="B51" s="1961" t="s">
        <v>1561</v>
      </c>
      <c r="C51" s="1962"/>
      <c r="D51" s="1910"/>
      <c r="E51" s="1911"/>
      <c r="F51" s="1899" t="s">
        <v>960</v>
      </c>
      <c r="G51" s="1991">
        <v>50</v>
      </c>
      <c r="H51" s="1899" t="s">
        <v>263</v>
      </c>
      <c r="I51" s="1922"/>
      <c r="J51" s="1923">
        <v>2</v>
      </c>
      <c r="K51" s="1992"/>
      <c r="L51" s="1992"/>
      <c r="M51" s="1992"/>
      <c r="N51" s="1992"/>
      <c r="O51" s="1992">
        <v>1</v>
      </c>
      <c r="P51" s="1922"/>
      <c r="Q51" s="1922"/>
      <c r="R51" s="1922"/>
      <c r="S51" s="1922"/>
      <c r="T51" s="1922"/>
      <c r="U51" s="1993">
        <f t="shared" si="3"/>
        <v>3</v>
      </c>
      <c r="V51" s="1904">
        <f t="shared" si="5"/>
        <v>150</v>
      </c>
      <c r="W51" s="1905"/>
      <c r="X51" s="1905"/>
      <c r="Y51" s="1905"/>
      <c r="Z51" s="1905"/>
      <c r="AA51" s="375"/>
      <c r="AB51" s="375"/>
      <c r="AC51" s="375"/>
      <c r="AD51" s="375"/>
      <c r="AE51" s="375"/>
      <c r="AF51" s="375"/>
      <c r="AG51" s="375"/>
      <c r="AH51" s="375"/>
    </row>
    <row r="52" spans="1:34" ht="17.1" customHeight="1">
      <c r="A52" s="1896">
        <v>29</v>
      </c>
      <c r="B52" s="1959" t="s">
        <v>1562</v>
      </c>
      <c r="C52" s="1958"/>
      <c r="D52" s="1910"/>
      <c r="E52" s="1911"/>
      <c r="F52" s="1899" t="s">
        <v>960</v>
      </c>
      <c r="G52" s="1900">
        <v>38</v>
      </c>
      <c r="H52" s="1899" t="s">
        <v>263</v>
      </c>
      <c r="I52" s="1901"/>
      <c r="J52" s="1901">
        <v>2</v>
      </c>
      <c r="K52" s="1901"/>
      <c r="L52" s="1901"/>
      <c r="M52" s="1901">
        <v>2</v>
      </c>
      <c r="N52" s="1901"/>
      <c r="O52" s="1901">
        <v>1</v>
      </c>
      <c r="P52" s="1901"/>
      <c r="Q52" s="1901"/>
      <c r="R52" s="1901"/>
      <c r="S52" s="1901"/>
      <c r="T52" s="1901"/>
      <c r="U52" s="1941">
        <f t="shared" si="3"/>
        <v>5</v>
      </c>
      <c r="V52" s="1904">
        <f t="shared" si="5"/>
        <v>190</v>
      </c>
      <c r="W52" s="1905"/>
      <c r="X52" s="1905"/>
      <c r="Y52" s="1905"/>
      <c r="Z52" s="1905"/>
      <c r="AA52" s="375"/>
      <c r="AB52" s="375"/>
      <c r="AC52" s="375"/>
      <c r="AD52" s="375"/>
      <c r="AE52" s="375"/>
      <c r="AF52" s="375"/>
      <c r="AG52" s="375"/>
      <c r="AH52" s="375"/>
    </row>
    <row r="53" spans="1:34" ht="17.1" customHeight="1">
      <c r="A53" s="1896">
        <v>30</v>
      </c>
      <c r="B53" s="1959" t="s">
        <v>1563</v>
      </c>
      <c r="C53" s="1958"/>
      <c r="D53" s="1910"/>
      <c r="E53" s="1911"/>
      <c r="F53" s="1899" t="s">
        <v>301</v>
      </c>
      <c r="G53" s="1900">
        <v>140</v>
      </c>
      <c r="H53" s="1899" t="s">
        <v>263</v>
      </c>
      <c r="I53" s="1901"/>
      <c r="J53" s="1901">
        <v>2</v>
      </c>
      <c r="K53" s="1901"/>
      <c r="L53" s="1901"/>
      <c r="M53" s="1901">
        <v>2</v>
      </c>
      <c r="N53" s="1901"/>
      <c r="O53" s="1901">
        <v>2</v>
      </c>
      <c r="P53" s="1901"/>
      <c r="Q53" s="1901"/>
      <c r="R53" s="1901"/>
      <c r="S53" s="1901"/>
      <c r="T53" s="1901"/>
      <c r="U53" s="1941">
        <f t="shared" si="3"/>
        <v>6</v>
      </c>
      <c r="V53" s="1904">
        <f t="shared" si="5"/>
        <v>840</v>
      </c>
      <c r="W53" s="1905"/>
      <c r="X53" s="1905"/>
      <c r="Y53" s="1905"/>
      <c r="Z53" s="1905"/>
      <c r="AA53" s="375"/>
      <c r="AB53" s="375"/>
      <c r="AC53" s="375"/>
      <c r="AD53" s="375"/>
      <c r="AE53" s="375"/>
      <c r="AF53" s="375"/>
      <c r="AG53" s="375"/>
      <c r="AH53" s="375"/>
    </row>
    <row r="54" spans="1:34" ht="17.1" customHeight="1">
      <c r="A54" s="1896">
        <v>31</v>
      </c>
      <c r="B54" s="1959" t="s">
        <v>1564</v>
      </c>
      <c r="C54" s="1958"/>
      <c r="D54" s="1910"/>
      <c r="E54" s="1911"/>
      <c r="F54" s="1899" t="s">
        <v>301</v>
      </c>
      <c r="G54" s="1900">
        <v>200</v>
      </c>
      <c r="H54" s="1899" t="s">
        <v>263</v>
      </c>
      <c r="I54" s="1901"/>
      <c r="J54" s="1901">
        <v>2</v>
      </c>
      <c r="K54" s="1901"/>
      <c r="L54" s="1901"/>
      <c r="M54" s="1901">
        <v>2</v>
      </c>
      <c r="N54" s="1901"/>
      <c r="O54" s="1901">
        <v>2</v>
      </c>
      <c r="P54" s="1901"/>
      <c r="Q54" s="1901"/>
      <c r="R54" s="1901"/>
      <c r="S54" s="1901"/>
      <c r="T54" s="1901"/>
      <c r="U54" s="1941">
        <f t="shared" si="3"/>
        <v>6</v>
      </c>
      <c r="V54" s="1904">
        <f t="shared" si="5"/>
        <v>1200</v>
      </c>
      <c r="W54" s="1905"/>
      <c r="X54" s="1905"/>
      <c r="Y54" s="1905"/>
      <c r="Z54" s="1905"/>
      <c r="AA54" s="375"/>
      <c r="AB54" s="375"/>
      <c r="AC54" s="375"/>
      <c r="AD54" s="375"/>
      <c r="AE54" s="375"/>
      <c r="AF54" s="375"/>
      <c r="AG54" s="375"/>
      <c r="AH54" s="375"/>
    </row>
    <row r="55" spans="1:34" ht="17.1" customHeight="1">
      <c r="A55" s="1896">
        <v>32</v>
      </c>
      <c r="B55" s="1959" t="s">
        <v>1565</v>
      </c>
      <c r="C55" s="1958"/>
      <c r="D55" s="1910"/>
      <c r="E55" s="1911"/>
      <c r="F55" s="1899" t="s">
        <v>533</v>
      </c>
      <c r="G55" s="1900">
        <v>50</v>
      </c>
      <c r="H55" s="1899" t="s">
        <v>263</v>
      </c>
      <c r="I55" s="1901"/>
      <c r="J55" s="1901">
        <v>1</v>
      </c>
      <c r="K55" s="1901"/>
      <c r="L55" s="1901"/>
      <c r="M55" s="1901">
        <v>1</v>
      </c>
      <c r="N55" s="1901"/>
      <c r="O55" s="1901">
        <v>1</v>
      </c>
      <c r="P55" s="1901"/>
      <c r="Q55" s="1901"/>
      <c r="R55" s="1901"/>
      <c r="S55" s="1901"/>
      <c r="T55" s="1901"/>
      <c r="U55" s="1941">
        <f t="shared" si="3"/>
        <v>3</v>
      </c>
      <c r="V55" s="1904">
        <f t="shared" si="5"/>
        <v>150</v>
      </c>
      <c r="W55" s="1905"/>
      <c r="X55" s="1905"/>
      <c r="Y55" s="1905"/>
      <c r="Z55" s="1905"/>
      <c r="AA55" s="375"/>
      <c r="AB55" s="375"/>
      <c r="AC55" s="375"/>
      <c r="AD55" s="375"/>
      <c r="AE55" s="375"/>
      <c r="AF55" s="375"/>
      <c r="AG55" s="375"/>
      <c r="AH55" s="375"/>
    </row>
    <row r="56" spans="1:34" ht="17.1" customHeight="1">
      <c r="A56" s="1896">
        <v>33</v>
      </c>
      <c r="B56" s="1959" t="s">
        <v>1566</v>
      </c>
      <c r="C56" s="1958"/>
      <c r="D56" s="1910"/>
      <c r="E56" s="1911"/>
      <c r="F56" s="1899" t="s">
        <v>301</v>
      </c>
      <c r="G56" s="1900">
        <v>45</v>
      </c>
      <c r="H56" s="1899" t="s">
        <v>263</v>
      </c>
      <c r="I56" s="1901"/>
      <c r="J56" s="1901">
        <v>3</v>
      </c>
      <c r="K56" s="1901"/>
      <c r="L56" s="1901"/>
      <c r="M56" s="1901"/>
      <c r="N56" s="1901"/>
      <c r="O56" s="1901">
        <v>3</v>
      </c>
      <c r="P56" s="1901"/>
      <c r="Q56" s="1901"/>
      <c r="R56" s="1901"/>
      <c r="S56" s="1901"/>
      <c r="T56" s="1901"/>
      <c r="U56" s="1941">
        <f t="shared" si="3"/>
        <v>6</v>
      </c>
      <c r="V56" s="1904">
        <f t="shared" si="5"/>
        <v>270</v>
      </c>
      <c r="W56" s="1905"/>
      <c r="X56" s="1905"/>
      <c r="Y56" s="1905"/>
      <c r="Z56" s="1905"/>
      <c r="AA56" s="375"/>
      <c r="AB56" s="375"/>
      <c r="AC56" s="375"/>
      <c r="AD56" s="375"/>
      <c r="AE56" s="375"/>
      <c r="AF56" s="375"/>
      <c r="AG56" s="375"/>
      <c r="AH56" s="375"/>
    </row>
    <row r="57" spans="1:34" ht="17.1" customHeight="1">
      <c r="A57" s="1896">
        <v>34</v>
      </c>
      <c r="B57" s="1959" t="s">
        <v>1567</v>
      </c>
      <c r="C57" s="1958"/>
      <c r="D57" s="1910"/>
      <c r="E57" s="1911"/>
      <c r="F57" s="1899" t="s">
        <v>274</v>
      </c>
      <c r="G57" s="1900">
        <v>490</v>
      </c>
      <c r="H57" s="1899" t="s">
        <v>263</v>
      </c>
      <c r="I57" s="1901"/>
      <c r="J57" s="1901">
        <v>4</v>
      </c>
      <c r="K57" s="1901"/>
      <c r="L57" s="1901"/>
      <c r="M57" s="1901"/>
      <c r="N57" s="1901"/>
      <c r="O57" s="1901">
        <v>4</v>
      </c>
      <c r="P57" s="1901"/>
      <c r="Q57" s="1901"/>
      <c r="R57" s="1901"/>
      <c r="S57" s="1901"/>
      <c r="T57" s="1901"/>
      <c r="U57" s="1941">
        <f t="shared" si="3"/>
        <v>8</v>
      </c>
      <c r="V57" s="1904">
        <f>U57*G57</f>
        <v>3920</v>
      </c>
      <c r="W57" s="1905"/>
      <c r="X57" s="1905"/>
      <c r="Y57" s="1905"/>
      <c r="Z57" s="1905"/>
      <c r="AA57" s="375"/>
      <c r="AB57" s="375"/>
      <c r="AC57" s="375"/>
      <c r="AD57" s="375"/>
      <c r="AE57" s="375"/>
      <c r="AF57" s="375"/>
      <c r="AG57" s="375"/>
      <c r="AH57" s="375"/>
    </row>
    <row r="58" spans="1:34" ht="17.1" customHeight="1">
      <c r="A58" s="1896">
        <v>35</v>
      </c>
      <c r="B58" s="1959" t="s">
        <v>1568</v>
      </c>
      <c r="C58" s="1958"/>
      <c r="D58" s="1910"/>
      <c r="E58" s="1911"/>
      <c r="F58" s="1899" t="s">
        <v>960</v>
      </c>
      <c r="G58" s="1900">
        <v>46</v>
      </c>
      <c r="H58" s="1899" t="s">
        <v>263</v>
      </c>
      <c r="I58" s="1901"/>
      <c r="J58" s="1901">
        <v>2</v>
      </c>
      <c r="K58" s="1901"/>
      <c r="L58" s="1901"/>
      <c r="M58" s="1901">
        <v>2</v>
      </c>
      <c r="N58" s="1901"/>
      <c r="O58" s="1901">
        <v>2</v>
      </c>
      <c r="P58" s="1901"/>
      <c r="Q58" s="1901"/>
      <c r="R58" s="1901"/>
      <c r="S58" s="1901"/>
      <c r="T58" s="1901"/>
      <c r="U58" s="1941">
        <f t="shared" si="3"/>
        <v>6</v>
      </c>
      <c r="V58" s="1904">
        <f aca="true" t="shared" si="6" ref="V58:V59">U58*G58</f>
        <v>276</v>
      </c>
      <c r="W58" s="1905"/>
      <c r="X58" s="1905"/>
      <c r="Y58" s="1905"/>
      <c r="Z58" s="1905"/>
      <c r="AA58" s="375"/>
      <c r="AB58" s="375"/>
      <c r="AC58" s="375"/>
      <c r="AD58" s="375"/>
      <c r="AE58" s="375"/>
      <c r="AF58" s="375"/>
      <c r="AG58" s="375"/>
      <c r="AH58" s="375"/>
    </row>
    <row r="59" spans="1:34" ht="17.1" customHeight="1">
      <c r="A59" s="1896">
        <v>36</v>
      </c>
      <c r="B59" s="1955" t="s">
        <v>1569</v>
      </c>
      <c r="C59" s="1994"/>
      <c r="D59" s="1910"/>
      <c r="E59" s="1911"/>
      <c r="F59" s="1899" t="s">
        <v>960</v>
      </c>
      <c r="G59" s="1900">
        <v>23</v>
      </c>
      <c r="H59" s="1899" t="s">
        <v>263</v>
      </c>
      <c r="I59" s="1901"/>
      <c r="J59" s="1901">
        <v>7</v>
      </c>
      <c r="K59" s="1901"/>
      <c r="L59" s="1901"/>
      <c r="M59" s="1901">
        <v>7</v>
      </c>
      <c r="N59" s="1901"/>
      <c r="O59" s="1901">
        <v>7</v>
      </c>
      <c r="P59" s="1901"/>
      <c r="Q59" s="1901"/>
      <c r="R59" s="1901"/>
      <c r="S59" s="1901"/>
      <c r="T59" s="1901"/>
      <c r="U59" s="1941">
        <f t="shared" si="3"/>
        <v>21</v>
      </c>
      <c r="V59" s="1904">
        <f t="shared" si="6"/>
        <v>483</v>
      </c>
      <c r="W59" s="1905"/>
      <c r="X59" s="1905"/>
      <c r="Y59" s="1905"/>
      <c r="Z59" s="1905"/>
      <c r="AA59" s="375"/>
      <c r="AB59" s="375"/>
      <c r="AC59" s="375"/>
      <c r="AD59" s="375"/>
      <c r="AE59" s="375"/>
      <c r="AF59" s="375"/>
      <c r="AG59" s="375"/>
      <c r="AH59" s="375"/>
    </row>
    <row r="60" spans="1:34" ht="17.1" customHeight="1">
      <c r="A60" s="1896">
        <v>37</v>
      </c>
      <c r="B60" s="1959" t="s">
        <v>1570</v>
      </c>
      <c r="C60" s="1958"/>
      <c r="D60" s="1910"/>
      <c r="E60" s="1911"/>
      <c r="F60" s="1899" t="s">
        <v>301</v>
      </c>
      <c r="G60" s="1900">
        <v>300</v>
      </c>
      <c r="H60" s="1899" t="s">
        <v>263</v>
      </c>
      <c r="I60" s="1901"/>
      <c r="J60" s="1901">
        <v>2</v>
      </c>
      <c r="K60" s="1901"/>
      <c r="L60" s="1901"/>
      <c r="M60" s="1901">
        <v>2</v>
      </c>
      <c r="N60" s="1901"/>
      <c r="O60" s="1901">
        <v>2</v>
      </c>
      <c r="P60" s="1901"/>
      <c r="Q60" s="1901"/>
      <c r="R60" s="1901"/>
      <c r="S60" s="1901"/>
      <c r="T60" s="1901"/>
      <c r="U60" s="1941">
        <f>SUM(I60:T60)</f>
        <v>6</v>
      </c>
      <c r="V60" s="1904">
        <f>U60*G60</f>
        <v>1800</v>
      </c>
      <c r="W60" s="1905"/>
      <c r="X60" s="1905"/>
      <c r="Y60" s="1905"/>
      <c r="Z60" s="1905"/>
      <c r="AA60" s="375"/>
      <c r="AB60" s="375"/>
      <c r="AC60" s="375"/>
      <c r="AD60" s="375"/>
      <c r="AE60" s="375"/>
      <c r="AF60" s="375"/>
      <c r="AG60" s="375"/>
      <c r="AH60" s="375"/>
    </row>
    <row r="61" spans="1:34" ht="17.1" customHeight="1">
      <c r="A61" s="1896">
        <v>38</v>
      </c>
      <c r="B61" s="1959" t="s">
        <v>1571</v>
      </c>
      <c r="C61" s="1958"/>
      <c r="D61" s="1910"/>
      <c r="E61" s="1911"/>
      <c r="F61" s="1899" t="s">
        <v>960</v>
      </c>
      <c r="G61" s="1900">
        <v>4000</v>
      </c>
      <c r="H61" s="1899" t="s">
        <v>263</v>
      </c>
      <c r="I61" s="1922"/>
      <c r="J61" s="1922"/>
      <c r="K61" s="1922"/>
      <c r="L61" s="1922"/>
      <c r="M61" s="1992">
        <v>2</v>
      </c>
      <c r="N61" s="1922"/>
      <c r="O61" s="1922"/>
      <c r="P61" s="1922"/>
      <c r="Q61" s="1922"/>
      <c r="R61" s="1922"/>
      <c r="S61" s="1922"/>
      <c r="T61" s="1922"/>
      <c r="U61" s="1941">
        <f>SUM(I61:T61)</f>
        <v>2</v>
      </c>
      <c r="V61" s="1904">
        <f>U61*G61</f>
        <v>8000</v>
      </c>
      <c r="W61" s="1905"/>
      <c r="X61" s="1905"/>
      <c r="Y61" s="1905"/>
      <c r="Z61" s="1905"/>
      <c r="AA61" s="375"/>
      <c r="AB61" s="375"/>
      <c r="AC61" s="375"/>
      <c r="AD61" s="375"/>
      <c r="AE61" s="375"/>
      <c r="AF61" s="375"/>
      <c r="AG61" s="375"/>
      <c r="AH61" s="375"/>
    </row>
    <row r="62" spans="1:34" ht="17.25" customHeight="1">
      <c r="A62" s="1927" t="s">
        <v>333</v>
      </c>
      <c r="B62" s="1928"/>
      <c r="C62" s="1928"/>
      <c r="D62" s="1928"/>
      <c r="E62" s="1928"/>
      <c r="F62" s="1928"/>
      <c r="G62" s="1928"/>
      <c r="H62" s="1928"/>
      <c r="I62" s="1928"/>
      <c r="J62" s="1928"/>
      <c r="K62" s="1928"/>
      <c r="L62" s="1928"/>
      <c r="M62" s="1928"/>
      <c r="N62" s="1928"/>
      <c r="O62" s="1928"/>
      <c r="P62" s="1928"/>
      <c r="Q62" s="1928"/>
      <c r="R62" s="1928"/>
      <c r="S62" s="1928"/>
      <c r="T62" s="1928"/>
      <c r="U62" s="1929"/>
      <c r="V62" s="1930">
        <f>SUM(V15:V61)</f>
        <v>124905</v>
      </c>
      <c r="W62" s="407"/>
      <c r="X62" s="407"/>
      <c r="Y62" s="407"/>
      <c r="Z62" s="407"/>
      <c r="AA62" s="387"/>
      <c r="AB62" s="387"/>
      <c r="AC62" s="387"/>
      <c r="AD62" s="387"/>
      <c r="AE62" s="387"/>
      <c r="AF62" s="387"/>
      <c r="AG62" s="387"/>
      <c r="AH62" s="387"/>
    </row>
    <row r="63" spans="1:34" ht="23.25" customHeight="1">
      <c r="A63" s="1931" t="s">
        <v>334</v>
      </c>
      <c r="B63" s="1932" t="s">
        <v>335</v>
      </c>
      <c r="C63" s="1933"/>
      <c r="D63" s="1933"/>
      <c r="E63" s="1933"/>
      <c r="F63" s="1934"/>
      <c r="G63" s="1933"/>
      <c r="H63" s="1933"/>
      <c r="I63" s="1933"/>
      <c r="J63" s="1933"/>
      <c r="K63" s="1933"/>
      <c r="L63" s="1935"/>
      <c r="M63" s="1935"/>
      <c r="N63" s="1935"/>
      <c r="O63" s="1935"/>
      <c r="P63" s="1935"/>
      <c r="Q63" s="1935"/>
      <c r="R63" s="1935"/>
      <c r="S63" s="1935"/>
      <c r="T63" s="1935"/>
      <c r="U63" s="1935"/>
      <c r="V63" s="27"/>
      <c r="W63" s="39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" customHeight="1">
      <c r="A64" s="1995"/>
      <c r="B64" s="1935"/>
      <c r="C64" s="1935"/>
      <c r="D64" s="1935"/>
      <c r="E64" s="1935"/>
      <c r="F64" s="1934"/>
      <c r="G64" s="1933"/>
      <c r="H64" s="1935"/>
      <c r="I64" s="1935"/>
      <c r="J64" s="1935"/>
      <c r="K64" s="1935"/>
      <c r="L64" s="1935"/>
      <c r="M64" s="1935"/>
      <c r="N64" s="1935"/>
      <c r="O64" s="1935"/>
      <c r="P64" s="1935"/>
      <c r="Q64" s="1935"/>
      <c r="R64" s="1935"/>
      <c r="S64" s="1935"/>
      <c r="T64" s="1935"/>
      <c r="U64" s="1935"/>
      <c r="V64" s="27"/>
      <c r="W64" s="39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>
      <c r="A65" s="1995"/>
      <c r="B65" s="1935"/>
      <c r="C65" s="1935" t="s">
        <v>336</v>
      </c>
      <c r="D65" s="1935"/>
      <c r="E65" s="1935"/>
      <c r="F65" s="1934"/>
      <c r="G65" s="1933"/>
      <c r="H65" s="1935"/>
      <c r="I65" s="1936" t="s">
        <v>337</v>
      </c>
      <c r="J65" s="1936"/>
      <c r="K65" s="1936"/>
      <c r="L65" s="1935"/>
      <c r="M65" s="1936"/>
      <c r="N65" s="1936"/>
      <c r="O65" s="1936"/>
      <c r="P65" s="1935"/>
      <c r="Q65" s="1935"/>
      <c r="R65" s="1935"/>
      <c r="S65" s="1935"/>
      <c r="T65" s="1935"/>
      <c r="U65" s="1935"/>
      <c r="V65" s="27"/>
      <c r="W65" s="39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>
      <c r="A66" s="1995"/>
      <c r="B66" s="1935"/>
      <c r="C66" s="1935"/>
      <c r="D66" s="1935"/>
      <c r="E66" s="1935"/>
      <c r="F66" s="1934"/>
      <c r="G66" s="1933"/>
      <c r="H66" s="1935"/>
      <c r="I66" s="1935"/>
      <c r="J66" s="1935"/>
      <c r="K66" s="1935"/>
      <c r="L66" s="1935"/>
      <c r="M66" s="1935"/>
      <c r="N66" s="1935"/>
      <c r="O66" s="1935"/>
      <c r="P66" s="1935"/>
      <c r="Q66" s="1935"/>
      <c r="R66" s="1935"/>
      <c r="S66" s="1935"/>
      <c r="T66" s="1935"/>
      <c r="U66" s="1935"/>
      <c r="V66" s="27"/>
      <c r="W66" s="39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>
      <c r="A67" s="1995"/>
      <c r="B67" s="1996"/>
      <c r="C67" s="1937" t="s">
        <v>1528</v>
      </c>
      <c r="D67" s="1937"/>
      <c r="E67" s="1937"/>
      <c r="F67" s="1937"/>
      <c r="G67" s="1937"/>
      <c r="H67" s="1937"/>
      <c r="I67" s="1937"/>
      <c r="J67" s="1937"/>
      <c r="K67" s="1937"/>
      <c r="L67" s="1937" t="s">
        <v>1529</v>
      </c>
      <c r="M67" s="1937"/>
      <c r="N67" s="1937"/>
      <c r="O67" s="1937"/>
      <c r="P67" s="1937"/>
      <c r="Q67" s="1937"/>
      <c r="R67" s="1937"/>
      <c r="S67" s="1937"/>
      <c r="T67" s="1937"/>
      <c r="U67" s="1937"/>
      <c r="V67" s="27"/>
      <c r="W67" s="39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>
      <c r="A68" s="1995"/>
      <c r="B68" s="1997"/>
      <c r="C68" s="1938" t="s">
        <v>1530</v>
      </c>
      <c r="D68" s="1938"/>
      <c r="E68" s="1938"/>
      <c r="F68" s="1938"/>
      <c r="G68" s="1938"/>
      <c r="H68" s="1936"/>
      <c r="I68" s="1936"/>
      <c r="J68" s="1936"/>
      <c r="K68" s="1936"/>
      <c r="L68" s="1936" t="s">
        <v>1531</v>
      </c>
      <c r="M68" s="1936"/>
      <c r="N68" s="1936"/>
      <c r="O68" s="1936"/>
      <c r="P68" s="1936"/>
      <c r="Q68" s="1936"/>
      <c r="R68" s="1936"/>
      <c r="S68" s="1936"/>
      <c r="T68" s="1936"/>
      <c r="U68" s="1936"/>
      <c r="V68" s="27"/>
      <c r="W68" s="39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>
      <c r="A69" s="1995"/>
      <c r="B69" s="1997"/>
      <c r="C69" s="1998"/>
      <c r="D69" s="1998"/>
      <c r="E69" s="1998"/>
      <c r="F69" s="1998"/>
      <c r="G69" s="1998"/>
      <c r="H69" s="1995"/>
      <c r="I69" s="1995"/>
      <c r="J69" s="1995"/>
      <c r="K69" s="1995"/>
      <c r="L69" s="1995"/>
      <c r="M69" s="1995"/>
      <c r="N69" s="1995"/>
      <c r="O69" s="1995"/>
      <c r="P69" s="1995"/>
      <c r="Q69" s="1995"/>
      <c r="R69" s="1995"/>
      <c r="S69" s="1995"/>
      <c r="T69" s="1995"/>
      <c r="U69" s="1995"/>
      <c r="V69" s="27"/>
      <c r="W69" s="39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>
      <c r="A70" s="1995"/>
      <c r="B70" s="1997"/>
      <c r="C70" s="1998"/>
      <c r="D70" s="1998"/>
      <c r="E70" s="1998"/>
      <c r="F70" s="1998"/>
      <c r="G70" s="1998"/>
      <c r="H70" s="1995"/>
      <c r="I70" s="1995"/>
      <c r="J70" s="1995"/>
      <c r="K70" s="1995"/>
      <c r="L70" s="1995"/>
      <c r="M70" s="1995"/>
      <c r="N70" s="1995"/>
      <c r="O70" s="1995"/>
      <c r="P70" s="1995"/>
      <c r="Q70" s="1995"/>
      <c r="R70" s="1995"/>
      <c r="S70" s="1995"/>
      <c r="T70" s="1995"/>
      <c r="U70" s="1995"/>
      <c r="V70" s="27"/>
      <c r="W70" s="39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>
      <c r="A71" s="1995"/>
      <c r="B71" s="1997"/>
      <c r="C71" s="1998"/>
      <c r="D71" s="1998"/>
      <c r="E71" s="1998"/>
      <c r="F71" s="1998"/>
      <c r="G71" s="1998"/>
      <c r="H71" s="1995"/>
      <c r="I71" s="1995"/>
      <c r="J71" s="1995"/>
      <c r="K71" s="1995"/>
      <c r="L71" s="1995"/>
      <c r="M71" s="1995"/>
      <c r="N71" s="1995"/>
      <c r="O71" s="1995"/>
      <c r="P71" s="1995"/>
      <c r="Q71" s="1995"/>
      <c r="R71" s="1995"/>
      <c r="S71" s="1995"/>
      <c r="T71" s="1995"/>
      <c r="U71" s="1995"/>
      <c r="V71" s="27"/>
      <c r="W71" s="39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5">
      <c r="A72" s="1995"/>
      <c r="B72" s="1997"/>
      <c r="C72" s="1998"/>
      <c r="D72" s="1998"/>
      <c r="E72" s="1998"/>
      <c r="F72" s="1998"/>
      <c r="G72" s="1998"/>
      <c r="H72" s="1995"/>
      <c r="I72" s="1995"/>
      <c r="J72" s="1995"/>
      <c r="K72" s="1995"/>
      <c r="L72" s="1995"/>
      <c r="M72" s="1995"/>
      <c r="N72" s="1995"/>
      <c r="O72" s="1995"/>
      <c r="P72" s="1995"/>
      <c r="Q72" s="1995"/>
      <c r="R72" s="1995"/>
      <c r="S72" s="1995"/>
      <c r="T72" s="1995"/>
      <c r="U72" s="1995"/>
      <c r="V72" s="27"/>
      <c r="W72" s="39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5">
      <c r="A73" s="1995"/>
      <c r="B73" s="1997"/>
      <c r="C73" s="1998"/>
      <c r="D73" s="1998"/>
      <c r="E73" s="1998"/>
      <c r="F73" s="1998"/>
      <c r="G73" s="1998"/>
      <c r="H73" s="1995"/>
      <c r="I73" s="1995"/>
      <c r="J73" s="1995"/>
      <c r="K73" s="1995"/>
      <c r="L73" s="1995"/>
      <c r="M73" s="1995"/>
      <c r="N73" s="1995"/>
      <c r="O73" s="1995"/>
      <c r="P73" s="1995"/>
      <c r="Q73" s="1995"/>
      <c r="R73" s="1995"/>
      <c r="S73" s="1995"/>
      <c r="T73" s="1995"/>
      <c r="U73" s="1995"/>
      <c r="V73" s="27"/>
      <c r="W73" s="39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">
      <c r="A74" s="1995"/>
      <c r="B74" s="1997"/>
      <c r="C74" s="1998"/>
      <c r="D74" s="1998"/>
      <c r="E74" s="1998"/>
      <c r="F74" s="1998"/>
      <c r="G74" s="1998"/>
      <c r="H74" s="1995"/>
      <c r="I74" s="1995"/>
      <c r="J74" s="1995"/>
      <c r="K74" s="1995"/>
      <c r="L74" s="1995"/>
      <c r="M74" s="1995"/>
      <c r="N74" s="1995"/>
      <c r="O74" s="1995"/>
      <c r="P74" s="1995"/>
      <c r="Q74" s="1995"/>
      <c r="R74" s="1995"/>
      <c r="S74" s="1995"/>
      <c r="T74" s="1995"/>
      <c r="U74" s="1995"/>
      <c r="V74" s="27"/>
      <c r="W74" s="39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>
      <c r="A75" s="1995"/>
      <c r="B75" s="1996"/>
      <c r="C75" s="1999"/>
      <c r="D75" s="1999"/>
      <c r="E75" s="1999"/>
      <c r="F75" s="1999"/>
      <c r="G75" s="1999"/>
      <c r="H75" s="1999"/>
      <c r="I75" s="1999"/>
      <c r="J75" s="1999"/>
      <c r="K75" s="1999"/>
      <c r="L75" s="1999"/>
      <c r="M75" s="1999"/>
      <c r="N75" s="1999"/>
      <c r="O75" s="1999"/>
      <c r="P75" s="1999"/>
      <c r="Q75" s="1999"/>
      <c r="R75" s="1999"/>
      <c r="S75" s="1999"/>
      <c r="T75" s="1999"/>
      <c r="U75" s="1999"/>
      <c r="V75" s="27"/>
      <c r="W75" s="39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>
      <c r="A76" s="2000"/>
      <c r="B76" s="27"/>
      <c r="C76" s="27"/>
      <c r="D76" s="27"/>
      <c r="E76" s="27"/>
      <c r="F76" s="2001"/>
      <c r="G76" s="1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39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23" ht="15">
      <c r="A77" s="2002"/>
      <c r="B77" s="2003"/>
      <c r="C77" s="2003"/>
      <c r="D77" s="2004"/>
      <c r="E77" s="2004"/>
      <c r="F77" s="1972"/>
      <c r="G77" s="1973"/>
      <c r="H77" s="1972"/>
      <c r="I77" s="1974"/>
      <c r="J77" s="1974"/>
      <c r="K77" s="1974"/>
      <c r="L77" s="1974"/>
      <c r="M77" s="1974"/>
      <c r="N77" s="1974"/>
      <c r="O77" s="1974"/>
      <c r="P77" s="1974"/>
      <c r="Q77" s="1974"/>
      <c r="R77" s="1974"/>
      <c r="S77" s="1974"/>
      <c r="T77" s="1974"/>
      <c r="U77" s="2005"/>
      <c r="V77" s="2006"/>
      <c r="W77" s="393"/>
    </row>
    <row r="78" spans="1:22" ht="15">
      <c r="A78" s="2002"/>
      <c r="B78" s="2003"/>
      <c r="C78" s="2003"/>
      <c r="D78" s="2004"/>
      <c r="E78" s="2004"/>
      <c r="F78" s="1972"/>
      <c r="G78" s="1973"/>
      <c r="H78" s="1972"/>
      <c r="I78" s="1974"/>
      <c r="J78" s="1974"/>
      <c r="K78" s="1974"/>
      <c r="L78" s="1974"/>
      <c r="M78" s="1974"/>
      <c r="N78" s="1974"/>
      <c r="O78" s="1974"/>
      <c r="P78" s="1974"/>
      <c r="Q78" s="1974"/>
      <c r="R78" s="1974"/>
      <c r="S78" s="1974"/>
      <c r="T78" s="1974"/>
      <c r="U78" s="2005"/>
      <c r="V78" s="2006"/>
    </row>
    <row r="79" spans="1:22" ht="15">
      <c r="A79" s="2002"/>
      <c r="B79" s="2003"/>
      <c r="C79" s="2003"/>
      <c r="D79" s="2004"/>
      <c r="E79" s="2004"/>
      <c r="F79" s="1972"/>
      <c r="G79" s="1973"/>
      <c r="H79" s="1972"/>
      <c r="I79" s="1974"/>
      <c r="J79" s="1974"/>
      <c r="K79" s="1974"/>
      <c r="L79" s="1974"/>
      <c r="M79" s="1974"/>
      <c r="N79" s="1974"/>
      <c r="O79" s="1974"/>
      <c r="P79" s="1974"/>
      <c r="Q79" s="1974"/>
      <c r="R79" s="1974"/>
      <c r="S79" s="1974"/>
      <c r="T79" s="1974"/>
      <c r="U79" s="2005"/>
      <c r="V79" s="2006"/>
    </row>
    <row r="80" spans="1:22" ht="15">
      <c r="A80" s="2002"/>
      <c r="B80" s="2003"/>
      <c r="C80" s="2003"/>
      <c r="D80" s="2004"/>
      <c r="E80" s="2004"/>
      <c r="F80" s="1972"/>
      <c r="G80" s="1973"/>
      <c r="H80" s="1972"/>
      <c r="I80" s="1974"/>
      <c r="J80" s="1974"/>
      <c r="K80" s="1974"/>
      <c r="L80" s="1974"/>
      <c r="M80" s="1974"/>
      <c r="N80" s="1974"/>
      <c r="O80" s="1974"/>
      <c r="P80" s="1974"/>
      <c r="Q80" s="1974"/>
      <c r="R80" s="1974"/>
      <c r="S80" s="1974"/>
      <c r="T80" s="1974"/>
      <c r="U80" s="2005"/>
      <c r="V80" s="2006"/>
    </row>
    <row r="81" spans="1:22" ht="15">
      <c r="A81" s="2002"/>
      <c r="B81" s="2003"/>
      <c r="C81" s="2003"/>
      <c r="D81" s="2004"/>
      <c r="E81" s="2004"/>
      <c r="F81" s="1972"/>
      <c r="G81" s="1973"/>
      <c r="H81" s="1972"/>
      <c r="I81" s="1974"/>
      <c r="J81" s="1974"/>
      <c r="K81" s="1974"/>
      <c r="L81" s="1974"/>
      <c r="M81" s="1974"/>
      <c r="N81" s="1974"/>
      <c r="O81" s="1974"/>
      <c r="P81" s="1974"/>
      <c r="Q81" s="1974"/>
      <c r="R81" s="1974"/>
      <c r="S81" s="1974"/>
      <c r="T81" s="1974"/>
      <c r="U81" s="2005"/>
      <c r="V81" s="2006"/>
    </row>
    <row r="82" spans="1:22" ht="15">
      <c r="A82" s="2002"/>
      <c r="B82" s="2003"/>
      <c r="C82" s="2003"/>
      <c r="D82" s="2004"/>
      <c r="E82" s="2004"/>
      <c r="F82" s="1972"/>
      <c r="G82" s="1973"/>
      <c r="H82" s="1972"/>
      <c r="I82" s="1974"/>
      <c r="J82" s="1974"/>
      <c r="K82" s="1974"/>
      <c r="L82" s="1974"/>
      <c r="M82" s="1974"/>
      <c r="N82" s="1974"/>
      <c r="O82" s="1974"/>
      <c r="P82" s="1974"/>
      <c r="Q82" s="1974"/>
      <c r="R82" s="1974"/>
      <c r="S82" s="1974"/>
      <c r="T82" s="1974"/>
      <c r="U82" s="2005"/>
      <c r="V82" s="2006"/>
    </row>
    <row r="83" spans="1:22" ht="15">
      <c r="A83" s="2002"/>
      <c r="B83" s="2003"/>
      <c r="C83" s="2003"/>
      <c r="D83" s="2004"/>
      <c r="E83" s="2004"/>
      <c r="F83" s="1972"/>
      <c r="G83" s="1973"/>
      <c r="H83" s="1972"/>
      <c r="I83" s="1974"/>
      <c r="J83" s="1974"/>
      <c r="K83" s="1974"/>
      <c r="L83" s="1974"/>
      <c r="M83" s="1974"/>
      <c r="N83" s="1974"/>
      <c r="O83" s="1974"/>
      <c r="P83" s="1974"/>
      <c r="Q83" s="1974"/>
      <c r="R83" s="1974"/>
      <c r="S83" s="1974"/>
      <c r="T83" s="1974"/>
      <c r="U83" s="2005"/>
      <c r="V83" s="2006"/>
    </row>
    <row r="84" spans="1:22" ht="15">
      <c r="A84" s="2002"/>
      <c r="B84" s="2003"/>
      <c r="C84" s="2003"/>
      <c r="D84" s="2004"/>
      <c r="E84" s="2004"/>
      <c r="F84" s="1972"/>
      <c r="G84" s="1973"/>
      <c r="H84" s="1972"/>
      <c r="I84" s="1974"/>
      <c r="J84" s="1974"/>
      <c r="K84" s="1974"/>
      <c r="L84" s="1974"/>
      <c r="M84" s="1974"/>
      <c r="N84" s="1974"/>
      <c r="O84" s="1974"/>
      <c r="P84" s="1974"/>
      <c r="Q84" s="1974"/>
      <c r="R84" s="1974"/>
      <c r="S84" s="1974"/>
      <c r="T84" s="1974"/>
      <c r="U84" s="2005"/>
      <c r="V84" s="2006"/>
    </row>
    <row r="85" spans="1:22" ht="15">
      <c r="A85" s="2002"/>
      <c r="B85" s="2003"/>
      <c r="C85" s="2003"/>
      <c r="D85" s="2004"/>
      <c r="E85" s="2004"/>
      <c r="F85" s="1972"/>
      <c r="G85" s="1973"/>
      <c r="H85" s="1972"/>
      <c r="I85" s="1974"/>
      <c r="J85" s="1974"/>
      <c r="K85" s="1974"/>
      <c r="L85" s="1974"/>
      <c r="M85" s="1974"/>
      <c r="N85" s="1974"/>
      <c r="O85" s="1974"/>
      <c r="P85" s="1974"/>
      <c r="Q85" s="1974"/>
      <c r="R85" s="1974"/>
      <c r="S85" s="1974"/>
      <c r="T85" s="1974"/>
      <c r="U85" s="2005"/>
      <c r="V85" s="2006"/>
    </row>
    <row r="86" spans="1:22" ht="15">
      <c r="A86" s="2002"/>
      <c r="B86" s="2003"/>
      <c r="C86" s="2003"/>
      <c r="D86" s="2004"/>
      <c r="E86" s="2004"/>
      <c r="F86" s="1972"/>
      <c r="G86" s="1973"/>
      <c r="H86" s="1972"/>
      <c r="I86" s="1974"/>
      <c r="J86" s="1974"/>
      <c r="K86" s="1974"/>
      <c r="L86" s="1974"/>
      <c r="M86" s="1974"/>
      <c r="N86" s="1974"/>
      <c r="O86" s="1974"/>
      <c r="P86" s="1974"/>
      <c r="Q86" s="1974"/>
      <c r="R86" s="1974"/>
      <c r="S86" s="1974"/>
      <c r="T86" s="1974"/>
      <c r="U86" s="2005"/>
      <c r="V86" s="2006"/>
    </row>
    <row r="87" spans="1:22" ht="15">
      <c r="A87" s="2002"/>
      <c r="B87" s="2003"/>
      <c r="C87" s="2003"/>
      <c r="D87" s="2004"/>
      <c r="E87" s="2004"/>
      <c r="F87" s="1972"/>
      <c r="G87" s="1973"/>
      <c r="H87" s="1972"/>
      <c r="I87" s="1974"/>
      <c r="J87" s="1974"/>
      <c r="K87" s="1974"/>
      <c r="L87" s="1974"/>
      <c r="M87" s="1974"/>
      <c r="N87" s="1974"/>
      <c r="O87" s="1974"/>
      <c r="P87" s="1974"/>
      <c r="Q87" s="1974"/>
      <c r="R87" s="1974"/>
      <c r="S87" s="1974"/>
      <c r="T87" s="1974"/>
      <c r="U87" s="2005"/>
      <c r="V87" s="2006"/>
    </row>
    <row r="88" spans="1:22" ht="15">
      <c r="A88" s="2002"/>
      <c r="B88" s="2003"/>
      <c r="C88" s="2003"/>
      <c r="D88" s="2004"/>
      <c r="E88" s="2004"/>
      <c r="F88" s="1972"/>
      <c r="G88" s="1973"/>
      <c r="H88" s="1972"/>
      <c r="I88" s="1974"/>
      <c r="J88" s="1974"/>
      <c r="K88" s="1974"/>
      <c r="L88" s="1974"/>
      <c r="M88" s="1974"/>
      <c r="N88" s="1974"/>
      <c r="O88" s="1974"/>
      <c r="P88" s="1974"/>
      <c r="Q88" s="1974"/>
      <c r="R88" s="1974"/>
      <c r="S88" s="1974"/>
      <c r="T88" s="1974"/>
      <c r="U88" s="2005"/>
      <c r="V88" s="2006"/>
    </row>
    <row r="89" spans="1:22" ht="15">
      <c r="A89" s="2002"/>
      <c r="B89" s="2003"/>
      <c r="C89" s="2003"/>
      <c r="D89" s="2004"/>
      <c r="E89" s="2004"/>
      <c r="F89" s="1972"/>
      <c r="G89" s="1973"/>
      <c r="H89" s="1972"/>
      <c r="I89" s="1974"/>
      <c r="J89" s="1974"/>
      <c r="K89" s="1974"/>
      <c r="L89" s="1974"/>
      <c r="M89" s="1974"/>
      <c r="N89" s="1974"/>
      <c r="O89" s="1974"/>
      <c r="P89" s="1974"/>
      <c r="Q89" s="1974"/>
      <c r="R89" s="1974"/>
      <c r="S89" s="1974"/>
      <c r="T89" s="1974"/>
      <c r="U89" s="2005"/>
      <c r="V89" s="2006"/>
    </row>
    <row r="90" spans="1:22" ht="15">
      <c r="A90" s="410"/>
      <c r="B90" s="411"/>
      <c r="C90" s="411"/>
      <c r="D90" s="412"/>
      <c r="E90" s="412"/>
      <c r="F90" s="413"/>
      <c r="G90" s="1939"/>
      <c r="H90" s="413"/>
      <c r="I90" s="415"/>
      <c r="J90" s="415"/>
      <c r="K90" s="415"/>
      <c r="L90" s="415"/>
      <c r="M90" s="415"/>
      <c r="N90" s="415"/>
      <c r="O90" s="415"/>
      <c r="P90" s="415"/>
      <c r="Q90" s="415"/>
      <c r="R90" s="415"/>
      <c r="S90" s="415"/>
      <c r="T90" s="415"/>
      <c r="U90" s="416"/>
      <c r="V90" s="417"/>
    </row>
    <row r="91" spans="1:22" ht="15">
      <c r="A91" s="410"/>
      <c r="B91" s="411"/>
      <c r="C91" s="411"/>
      <c r="D91" s="412"/>
      <c r="E91" s="412"/>
      <c r="F91" s="413"/>
      <c r="G91" s="1939"/>
      <c r="H91" s="413"/>
      <c r="I91" s="415"/>
      <c r="J91" s="415"/>
      <c r="K91" s="415"/>
      <c r="L91" s="415"/>
      <c r="M91" s="415"/>
      <c r="N91" s="415"/>
      <c r="O91" s="415"/>
      <c r="P91" s="415"/>
      <c r="Q91" s="415"/>
      <c r="R91" s="415"/>
      <c r="S91" s="415"/>
      <c r="T91" s="415"/>
      <c r="U91" s="416"/>
      <c r="V91" s="417"/>
    </row>
    <row r="92" spans="1:22" ht="15">
      <c r="A92" s="410"/>
      <c r="B92" s="411"/>
      <c r="C92" s="411"/>
      <c r="D92" s="412"/>
      <c r="E92" s="412"/>
      <c r="F92" s="413"/>
      <c r="G92" s="1939"/>
      <c r="H92" s="413"/>
      <c r="I92" s="415"/>
      <c r="J92" s="415"/>
      <c r="K92" s="415"/>
      <c r="L92" s="415"/>
      <c r="M92" s="415"/>
      <c r="N92" s="415"/>
      <c r="O92" s="415"/>
      <c r="P92" s="415"/>
      <c r="Q92" s="415"/>
      <c r="R92" s="415"/>
      <c r="S92" s="415"/>
      <c r="T92" s="415"/>
      <c r="U92" s="416"/>
      <c r="V92" s="417"/>
    </row>
    <row r="93" spans="1:22" ht="15">
      <c r="A93" s="410"/>
      <c r="B93" s="411"/>
      <c r="C93" s="411"/>
      <c r="D93" s="412"/>
      <c r="E93" s="412"/>
      <c r="F93" s="413"/>
      <c r="G93" s="1939"/>
      <c r="H93" s="413"/>
      <c r="I93" s="415"/>
      <c r="J93" s="415"/>
      <c r="K93" s="415"/>
      <c r="L93" s="415"/>
      <c r="M93" s="415"/>
      <c r="N93" s="415"/>
      <c r="O93" s="415"/>
      <c r="P93" s="415"/>
      <c r="Q93" s="415"/>
      <c r="R93" s="415"/>
      <c r="S93" s="415"/>
      <c r="T93" s="415"/>
      <c r="U93" s="416"/>
      <c r="V93" s="417"/>
    </row>
    <row r="94" spans="1:22" ht="15">
      <c r="A94" s="410"/>
      <c r="B94" s="411"/>
      <c r="C94" s="411"/>
      <c r="D94" s="412"/>
      <c r="E94" s="412"/>
      <c r="F94" s="413"/>
      <c r="G94" s="1939"/>
      <c r="H94" s="413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6"/>
      <c r="V94" s="417"/>
    </row>
    <row r="95" spans="1:22" ht="15">
      <c r="A95" s="410"/>
      <c r="B95" s="411"/>
      <c r="C95" s="411"/>
      <c r="D95" s="412"/>
      <c r="E95" s="412"/>
      <c r="F95" s="413"/>
      <c r="G95" s="1939"/>
      <c r="H95" s="413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6"/>
      <c r="V95" s="417"/>
    </row>
    <row r="96" spans="1:22" ht="15">
      <c r="A96" s="410"/>
      <c r="B96" s="411"/>
      <c r="C96" s="411"/>
      <c r="D96" s="412"/>
      <c r="E96" s="412"/>
      <c r="F96" s="413"/>
      <c r="G96" s="1939"/>
      <c r="H96" s="413"/>
      <c r="I96" s="415"/>
      <c r="J96" s="415"/>
      <c r="K96" s="415"/>
      <c r="L96" s="415"/>
      <c r="M96" s="415"/>
      <c r="N96" s="415"/>
      <c r="O96" s="415"/>
      <c r="P96" s="415"/>
      <c r="Q96" s="415"/>
      <c r="R96" s="415"/>
      <c r="S96" s="415"/>
      <c r="T96" s="415"/>
      <c r="U96" s="416"/>
      <c r="V96" s="417"/>
    </row>
    <row r="97" spans="1:22" ht="15">
      <c r="A97" s="410"/>
      <c r="B97" s="411"/>
      <c r="C97" s="411"/>
      <c r="D97" s="412"/>
      <c r="E97" s="412"/>
      <c r="F97" s="413"/>
      <c r="G97" s="1939"/>
      <c r="H97" s="413"/>
      <c r="I97" s="415"/>
      <c r="J97" s="415"/>
      <c r="K97" s="415"/>
      <c r="L97" s="415"/>
      <c r="M97" s="415"/>
      <c r="N97" s="415"/>
      <c r="O97" s="415"/>
      <c r="P97" s="415"/>
      <c r="Q97" s="415"/>
      <c r="R97" s="415"/>
      <c r="S97" s="415"/>
      <c r="T97" s="415"/>
      <c r="U97" s="416"/>
      <c r="V97" s="417"/>
    </row>
    <row r="98" spans="1:22" ht="15">
      <c r="A98" s="410"/>
      <c r="B98" s="411"/>
      <c r="C98" s="411"/>
      <c r="D98" s="412"/>
      <c r="E98" s="412"/>
      <c r="F98" s="413"/>
      <c r="G98" s="1939"/>
      <c r="H98" s="413"/>
      <c r="I98" s="415"/>
      <c r="J98" s="415"/>
      <c r="K98" s="415"/>
      <c r="L98" s="415"/>
      <c r="M98" s="415"/>
      <c r="N98" s="415"/>
      <c r="O98" s="415"/>
      <c r="P98" s="415"/>
      <c r="Q98" s="415"/>
      <c r="R98" s="415"/>
      <c r="S98" s="415"/>
      <c r="T98" s="415"/>
      <c r="U98" s="416"/>
      <c r="V98" s="417"/>
    </row>
    <row r="99" spans="1:22" ht="15">
      <c r="A99" s="410"/>
      <c r="B99" s="411"/>
      <c r="C99" s="411"/>
      <c r="D99" s="412"/>
      <c r="E99" s="412"/>
      <c r="F99" s="413"/>
      <c r="G99" s="1939"/>
      <c r="H99" s="413"/>
      <c r="I99" s="415"/>
      <c r="J99" s="415"/>
      <c r="K99" s="415"/>
      <c r="L99" s="415"/>
      <c r="M99" s="415"/>
      <c r="N99" s="415"/>
      <c r="O99" s="415"/>
      <c r="P99" s="415"/>
      <c r="Q99" s="415"/>
      <c r="R99" s="415"/>
      <c r="S99" s="415"/>
      <c r="T99" s="415"/>
      <c r="U99" s="416"/>
      <c r="V99" s="417"/>
    </row>
    <row r="100" spans="1:22" ht="15">
      <c r="A100" s="410"/>
      <c r="B100" s="411"/>
      <c r="C100" s="411"/>
      <c r="D100" s="412"/>
      <c r="E100" s="412"/>
      <c r="F100" s="413"/>
      <c r="G100" s="1939"/>
      <c r="H100" s="413"/>
      <c r="I100" s="415"/>
      <c r="J100" s="415"/>
      <c r="K100" s="415"/>
      <c r="L100" s="415"/>
      <c r="M100" s="415"/>
      <c r="N100" s="415"/>
      <c r="O100" s="415"/>
      <c r="P100" s="415"/>
      <c r="Q100" s="415"/>
      <c r="R100" s="415"/>
      <c r="S100" s="415"/>
      <c r="T100" s="415"/>
      <c r="U100" s="416"/>
      <c r="V100" s="417"/>
    </row>
    <row r="101" spans="1:22" ht="15">
      <c r="A101" s="410"/>
      <c r="B101" s="411"/>
      <c r="C101" s="411"/>
      <c r="D101" s="412"/>
      <c r="E101" s="412"/>
      <c r="F101" s="413"/>
      <c r="G101" s="1939"/>
      <c r="H101" s="413"/>
      <c r="I101" s="415"/>
      <c r="J101" s="415"/>
      <c r="K101" s="415"/>
      <c r="L101" s="415"/>
      <c r="M101" s="415"/>
      <c r="N101" s="415"/>
      <c r="O101" s="415"/>
      <c r="P101" s="415"/>
      <c r="Q101" s="415"/>
      <c r="R101" s="415"/>
      <c r="S101" s="415"/>
      <c r="T101" s="415"/>
      <c r="U101" s="416"/>
      <c r="V101" s="417"/>
    </row>
    <row r="102" spans="1:22" ht="15">
      <c r="A102" s="418"/>
      <c r="B102" s="47"/>
      <c r="C102" s="47"/>
      <c r="D102" s="47"/>
      <c r="E102" s="47"/>
      <c r="F102" s="419"/>
      <c r="G102" s="420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ht="15">
      <c r="A103" s="418"/>
      <c r="B103" s="47"/>
      <c r="C103" s="47"/>
      <c r="D103" s="47"/>
      <c r="E103" s="47"/>
      <c r="F103" s="419"/>
      <c r="G103" s="420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ht="15">
      <c r="A104" s="418"/>
      <c r="B104" s="47"/>
      <c r="C104" s="47"/>
      <c r="D104" s="47"/>
      <c r="E104" s="47"/>
      <c r="F104" s="419"/>
      <c r="G104" s="420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ht="15">
      <c r="A105" s="418"/>
      <c r="B105" s="47"/>
      <c r="C105" s="47"/>
      <c r="D105" s="47"/>
      <c r="E105" s="47"/>
      <c r="F105" s="419"/>
      <c r="G105" s="420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ht="15">
      <c r="A106" s="418"/>
      <c r="B106" s="47"/>
      <c r="C106" s="47"/>
      <c r="D106" s="47"/>
      <c r="E106" s="47"/>
      <c r="F106" s="419"/>
      <c r="G106" s="420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">
      <c r="A107" s="418"/>
      <c r="B107" s="47"/>
      <c r="C107" s="47"/>
      <c r="D107" s="47"/>
      <c r="E107" s="47"/>
      <c r="F107" s="419"/>
      <c r="G107" s="420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5">
      <c r="A108" s="418"/>
      <c r="B108" s="47"/>
      <c r="C108" s="47"/>
      <c r="D108" s="47"/>
      <c r="E108" s="47"/>
      <c r="F108" s="419"/>
      <c r="G108" s="420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">
      <c r="A109" s="418"/>
      <c r="B109" s="47"/>
      <c r="C109" s="47"/>
      <c r="D109" s="47"/>
      <c r="E109" s="47"/>
      <c r="F109" s="419"/>
      <c r="G109" s="420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15">
      <c r="A110" s="418"/>
      <c r="B110" s="47"/>
      <c r="C110" s="47"/>
      <c r="D110" s="47"/>
      <c r="E110" s="47"/>
      <c r="F110" s="419"/>
      <c r="G110" s="420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15">
      <c r="A111" s="418"/>
      <c r="B111" s="47"/>
      <c r="C111" s="47"/>
      <c r="D111" s="47"/>
      <c r="E111" s="47"/>
      <c r="F111" s="419"/>
      <c r="G111" s="420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5">
      <c r="A112" s="418"/>
      <c r="B112" s="47"/>
      <c r="C112" s="47"/>
      <c r="D112" s="47"/>
      <c r="E112" s="47"/>
      <c r="F112" s="419"/>
      <c r="G112" s="420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5">
      <c r="A113" s="418"/>
      <c r="B113" s="47"/>
      <c r="C113" s="47"/>
      <c r="D113" s="47"/>
      <c r="E113" s="47"/>
      <c r="F113" s="419"/>
      <c r="G113" s="420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5">
      <c r="A114" s="418"/>
      <c r="B114" s="47"/>
      <c r="C114" s="47"/>
      <c r="D114" s="47"/>
      <c r="E114" s="47"/>
      <c r="F114" s="419"/>
      <c r="G114" s="420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ht="15">
      <c r="A115" s="418"/>
      <c r="B115" s="47"/>
      <c r="C115" s="47"/>
      <c r="D115" s="47"/>
      <c r="E115" s="47"/>
      <c r="F115" s="419"/>
      <c r="G115" s="420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5">
      <c r="A116" s="418"/>
      <c r="B116" s="47"/>
      <c r="C116" s="47"/>
      <c r="D116" s="47"/>
      <c r="E116" s="47"/>
      <c r="F116" s="419"/>
      <c r="G116" s="420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5">
      <c r="A117" s="418"/>
      <c r="B117" s="47"/>
      <c r="C117" s="47"/>
      <c r="D117" s="47"/>
      <c r="E117" s="47"/>
      <c r="F117" s="419"/>
      <c r="G117" s="420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5">
      <c r="A118" s="418"/>
      <c r="B118" s="47"/>
      <c r="C118" s="47"/>
      <c r="D118" s="47"/>
      <c r="E118" s="47"/>
      <c r="F118" s="419"/>
      <c r="G118" s="420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ht="15">
      <c r="A119" s="418"/>
      <c r="B119" s="47"/>
      <c r="C119" s="47"/>
      <c r="D119" s="47"/>
      <c r="E119" s="47"/>
      <c r="F119" s="419"/>
      <c r="G119" s="420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5">
      <c r="A120" s="418"/>
      <c r="B120" s="47"/>
      <c r="C120" s="47"/>
      <c r="D120" s="47"/>
      <c r="E120" s="47"/>
      <c r="F120" s="419"/>
      <c r="G120" s="420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5">
      <c r="A121" s="418"/>
      <c r="B121" s="47"/>
      <c r="C121" s="47"/>
      <c r="D121" s="47"/>
      <c r="E121" s="47"/>
      <c r="F121" s="419"/>
      <c r="G121" s="420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">
      <c r="A122" s="418"/>
      <c r="B122" s="47"/>
      <c r="C122" s="47"/>
      <c r="D122" s="47"/>
      <c r="E122" s="47"/>
      <c r="F122" s="419"/>
      <c r="G122" s="420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15">
      <c r="A123" s="418"/>
      <c r="B123" s="47"/>
      <c r="C123" s="47"/>
      <c r="D123" s="47"/>
      <c r="E123" s="47"/>
      <c r="F123" s="419"/>
      <c r="G123" s="420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15">
      <c r="A124" s="418"/>
      <c r="B124" s="47"/>
      <c r="C124" s="47"/>
      <c r="D124" s="47"/>
      <c r="E124" s="47"/>
      <c r="F124" s="419"/>
      <c r="G124" s="420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ht="15">
      <c r="A125" s="418"/>
      <c r="B125" s="47"/>
      <c r="C125" s="47"/>
      <c r="D125" s="47"/>
      <c r="E125" s="47"/>
      <c r="F125" s="419"/>
      <c r="G125" s="420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ht="15">
      <c r="A126" s="418"/>
      <c r="B126" s="47"/>
      <c r="C126" s="47"/>
      <c r="D126" s="47"/>
      <c r="E126" s="47"/>
      <c r="F126" s="419"/>
      <c r="G126" s="420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ht="15">
      <c r="A127" s="418"/>
      <c r="B127" s="47"/>
      <c r="C127" s="47"/>
      <c r="D127" s="47"/>
      <c r="E127" s="47"/>
      <c r="F127" s="419"/>
      <c r="G127" s="420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ht="15">
      <c r="A128" s="418"/>
      <c r="B128" s="47"/>
      <c r="C128" s="47"/>
      <c r="D128" s="47"/>
      <c r="E128" s="47"/>
      <c r="F128" s="419"/>
      <c r="G128" s="420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ht="15">
      <c r="A129" s="418"/>
      <c r="B129" s="47"/>
      <c r="C129" s="47"/>
      <c r="D129" s="47"/>
      <c r="E129" s="47"/>
      <c r="F129" s="419"/>
      <c r="G129" s="420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ht="15">
      <c r="A130" s="418"/>
      <c r="B130" s="47"/>
      <c r="C130" s="47"/>
      <c r="D130" s="47"/>
      <c r="E130" s="47"/>
      <c r="F130" s="419"/>
      <c r="G130" s="420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15">
      <c r="A131" s="418"/>
      <c r="B131" s="47"/>
      <c r="C131" s="47"/>
      <c r="D131" s="47"/>
      <c r="E131" s="47"/>
      <c r="F131" s="419"/>
      <c r="G131" s="420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ht="15">
      <c r="A132" s="418"/>
      <c r="B132" s="47"/>
      <c r="C132" s="47"/>
      <c r="D132" s="47"/>
      <c r="E132" s="47"/>
      <c r="F132" s="419"/>
      <c r="G132" s="420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5">
      <c r="A133" s="418"/>
      <c r="B133" s="47"/>
      <c r="C133" s="47"/>
      <c r="D133" s="47"/>
      <c r="E133" s="47"/>
      <c r="F133" s="419"/>
      <c r="G133" s="420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">
      <c r="A134" s="418"/>
      <c r="B134" s="47"/>
      <c r="C134" s="47"/>
      <c r="D134" s="47"/>
      <c r="E134" s="47"/>
      <c r="F134" s="419"/>
      <c r="G134" s="420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5">
      <c r="A135" s="418"/>
      <c r="B135" s="47"/>
      <c r="C135" s="47"/>
      <c r="D135" s="47"/>
      <c r="E135" s="47"/>
      <c r="F135" s="419"/>
      <c r="G135" s="420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">
      <c r="A136" s="418"/>
      <c r="B136" s="47"/>
      <c r="C136" s="47"/>
      <c r="D136" s="47"/>
      <c r="E136" s="47"/>
      <c r="F136" s="419"/>
      <c r="G136" s="420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15">
      <c r="A137" s="418"/>
      <c r="B137" s="47"/>
      <c r="C137" s="47"/>
      <c r="D137" s="47"/>
      <c r="E137" s="47"/>
      <c r="F137" s="419"/>
      <c r="G137" s="420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5">
      <c r="A138" s="418"/>
      <c r="B138" s="47"/>
      <c r="C138" s="47"/>
      <c r="D138" s="47"/>
      <c r="E138" s="47"/>
      <c r="F138" s="419"/>
      <c r="G138" s="420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ht="15">
      <c r="A139" s="418"/>
      <c r="B139" s="47"/>
      <c r="C139" s="47"/>
      <c r="D139" s="47"/>
      <c r="E139" s="47"/>
      <c r="F139" s="419"/>
      <c r="G139" s="420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ht="15">
      <c r="A140" s="418"/>
      <c r="B140" s="47"/>
      <c r="C140" s="47"/>
      <c r="D140" s="47"/>
      <c r="E140" s="47"/>
      <c r="F140" s="419"/>
      <c r="G140" s="420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ht="15">
      <c r="A141" s="418"/>
      <c r="B141" s="47"/>
      <c r="C141" s="47"/>
      <c r="D141" s="47"/>
      <c r="E141" s="47"/>
      <c r="F141" s="419"/>
      <c r="G141" s="420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ht="15">
      <c r="A142" s="418"/>
      <c r="B142" s="47"/>
      <c r="C142" s="47"/>
      <c r="D142" s="47"/>
      <c r="E142" s="47"/>
      <c r="F142" s="419"/>
      <c r="G142" s="420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ht="15">
      <c r="A143" s="418"/>
      <c r="B143" s="47"/>
      <c r="C143" s="47"/>
      <c r="D143" s="47"/>
      <c r="E143" s="47"/>
      <c r="F143" s="419"/>
      <c r="G143" s="420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">
      <c r="A144" s="418"/>
      <c r="B144" s="47"/>
      <c r="C144" s="47"/>
      <c r="D144" s="47"/>
      <c r="E144" s="47"/>
      <c r="F144" s="419"/>
      <c r="G144" s="420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5">
      <c r="A145" s="418"/>
      <c r="B145" s="47"/>
      <c r="C145" s="47"/>
      <c r="D145" s="47"/>
      <c r="E145" s="47"/>
      <c r="F145" s="419"/>
      <c r="G145" s="420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">
      <c r="A146" s="418"/>
      <c r="B146" s="47"/>
      <c r="C146" s="47"/>
      <c r="D146" s="47"/>
      <c r="E146" s="47"/>
      <c r="F146" s="419"/>
      <c r="G146" s="420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15">
      <c r="A147" s="418"/>
      <c r="B147" s="47"/>
      <c r="C147" s="47"/>
      <c r="D147" s="47"/>
      <c r="E147" s="47"/>
      <c r="F147" s="419"/>
      <c r="G147" s="420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15">
      <c r="A148" s="418"/>
      <c r="B148" s="47"/>
      <c r="C148" s="47"/>
      <c r="D148" s="47"/>
      <c r="E148" s="47"/>
      <c r="F148" s="419"/>
      <c r="G148" s="420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ht="15">
      <c r="A149" s="418"/>
      <c r="B149" s="47"/>
      <c r="C149" s="47"/>
      <c r="D149" s="47"/>
      <c r="E149" s="47"/>
      <c r="F149" s="419"/>
      <c r="G149" s="420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ht="15">
      <c r="A150" s="418"/>
      <c r="B150" s="47"/>
      <c r="C150" s="47"/>
      <c r="D150" s="47"/>
      <c r="E150" s="47"/>
      <c r="F150" s="419"/>
      <c r="G150" s="420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ht="15">
      <c r="A151" s="418"/>
      <c r="B151" s="47"/>
      <c r="C151" s="47"/>
      <c r="D151" s="47"/>
      <c r="E151" s="47"/>
      <c r="F151" s="419"/>
      <c r="G151" s="420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ht="15">
      <c r="A152" s="418"/>
      <c r="B152" s="47"/>
      <c r="C152" s="47"/>
      <c r="D152" s="47"/>
      <c r="E152" s="47"/>
      <c r="F152" s="419"/>
      <c r="G152" s="420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ht="15">
      <c r="A153" s="418"/>
      <c r="B153" s="47"/>
      <c r="C153" s="47"/>
      <c r="D153" s="47"/>
      <c r="E153" s="47"/>
      <c r="F153" s="419"/>
      <c r="G153" s="420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ht="15">
      <c r="A154" s="418"/>
      <c r="B154" s="47"/>
      <c r="C154" s="47"/>
      <c r="D154" s="47"/>
      <c r="E154" s="47"/>
      <c r="F154" s="419"/>
      <c r="G154" s="420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5">
      <c r="A155" s="418"/>
      <c r="B155" s="47"/>
      <c r="C155" s="47"/>
      <c r="D155" s="47"/>
      <c r="E155" s="47"/>
      <c r="F155" s="419"/>
      <c r="G155" s="420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ht="15">
      <c r="A156" s="418"/>
      <c r="B156" s="47"/>
      <c r="C156" s="47"/>
      <c r="D156" s="47"/>
      <c r="E156" s="47"/>
      <c r="F156" s="419"/>
      <c r="G156" s="420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ht="15">
      <c r="A157" s="418"/>
      <c r="B157" s="47"/>
      <c r="C157" s="47"/>
      <c r="D157" s="47"/>
      <c r="E157" s="47"/>
      <c r="F157" s="419"/>
      <c r="G157" s="420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ht="15">
      <c r="A158" s="418"/>
      <c r="B158" s="47"/>
      <c r="C158" s="47"/>
      <c r="D158" s="47"/>
      <c r="E158" s="47"/>
      <c r="F158" s="419"/>
      <c r="G158" s="420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ht="15">
      <c r="A159" s="418"/>
      <c r="B159" s="47"/>
      <c r="C159" s="47"/>
      <c r="D159" s="47"/>
      <c r="E159" s="47"/>
      <c r="F159" s="419"/>
      <c r="G159" s="420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ht="15">
      <c r="A160" s="418"/>
      <c r="B160" s="47"/>
      <c r="C160" s="47"/>
      <c r="D160" s="47"/>
      <c r="E160" s="47"/>
      <c r="F160" s="419"/>
      <c r="G160" s="420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5">
      <c r="A161" s="418"/>
      <c r="B161" s="47"/>
      <c r="C161" s="47"/>
      <c r="D161" s="47"/>
      <c r="E161" s="47"/>
      <c r="F161" s="419"/>
      <c r="G161" s="420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ht="15">
      <c r="A162" s="418"/>
      <c r="B162" s="47"/>
      <c r="C162" s="47"/>
      <c r="D162" s="47"/>
      <c r="E162" s="47"/>
      <c r="F162" s="419"/>
      <c r="G162" s="420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ht="15">
      <c r="A163" s="418"/>
      <c r="B163" s="47"/>
      <c r="C163" s="47"/>
      <c r="D163" s="47"/>
      <c r="E163" s="47"/>
      <c r="F163" s="419"/>
      <c r="G163" s="420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ht="15">
      <c r="A164" s="418"/>
      <c r="B164" s="47"/>
      <c r="C164" s="47"/>
      <c r="D164" s="47"/>
      <c r="E164" s="47"/>
      <c r="F164" s="419"/>
      <c r="G164" s="420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ht="15">
      <c r="A165" s="418"/>
      <c r="B165" s="47"/>
      <c r="C165" s="47"/>
      <c r="D165" s="47"/>
      <c r="E165" s="47"/>
      <c r="F165" s="419"/>
      <c r="G165" s="420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ht="15">
      <c r="A166" s="418"/>
      <c r="B166" s="47"/>
      <c r="C166" s="47"/>
      <c r="D166" s="47"/>
      <c r="E166" s="47"/>
      <c r="F166" s="419"/>
      <c r="G166" s="420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5">
      <c r="A167" s="418"/>
      <c r="B167" s="47"/>
      <c r="C167" s="47"/>
      <c r="D167" s="47"/>
      <c r="E167" s="47"/>
      <c r="F167" s="419"/>
      <c r="G167" s="420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15">
      <c r="A168" s="418"/>
      <c r="B168" s="47"/>
      <c r="C168" s="47"/>
      <c r="D168" s="47"/>
      <c r="E168" s="47"/>
      <c r="F168" s="419"/>
      <c r="G168" s="420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15">
      <c r="A169" s="418"/>
      <c r="B169" s="47"/>
      <c r="C169" s="47"/>
      <c r="D169" s="47"/>
      <c r="E169" s="47"/>
      <c r="F169" s="419"/>
      <c r="G169" s="420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ht="15">
      <c r="A170" s="418"/>
      <c r="B170" s="47"/>
      <c r="C170" s="47"/>
      <c r="D170" s="47"/>
      <c r="E170" s="47"/>
      <c r="F170" s="419"/>
      <c r="G170" s="420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ht="15">
      <c r="A171" s="418"/>
      <c r="B171" s="47"/>
      <c r="C171" s="47"/>
      <c r="D171" s="47"/>
      <c r="E171" s="47"/>
      <c r="F171" s="419"/>
      <c r="G171" s="420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ht="15">
      <c r="A172" s="418"/>
      <c r="B172" s="47"/>
      <c r="C172" s="47"/>
      <c r="D172" s="47"/>
      <c r="E172" s="47"/>
      <c r="F172" s="419"/>
      <c r="G172" s="420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ht="15">
      <c r="A173" s="418"/>
      <c r="B173" s="47"/>
      <c r="C173" s="47"/>
      <c r="D173" s="47"/>
      <c r="E173" s="47"/>
      <c r="F173" s="419"/>
      <c r="G173" s="420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ht="15">
      <c r="A174" s="418"/>
      <c r="B174" s="47"/>
      <c r="C174" s="47"/>
      <c r="D174" s="47"/>
      <c r="E174" s="47"/>
      <c r="F174" s="419"/>
      <c r="G174" s="420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ht="15">
      <c r="A175" s="418"/>
      <c r="B175" s="47"/>
      <c r="C175" s="47"/>
      <c r="D175" s="47"/>
      <c r="E175" s="47"/>
      <c r="F175" s="419"/>
      <c r="G175" s="420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ht="15">
      <c r="A176" s="418"/>
      <c r="B176" s="47"/>
      <c r="C176" s="47"/>
      <c r="D176" s="47"/>
      <c r="E176" s="47"/>
      <c r="F176" s="419"/>
      <c r="G176" s="420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ht="15">
      <c r="A177" s="418"/>
      <c r="B177" s="47"/>
      <c r="C177" s="47"/>
      <c r="D177" s="47"/>
      <c r="E177" s="47"/>
      <c r="F177" s="419"/>
      <c r="G177" s="420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ht="15">
      <c r="A178" s="418"/>
      <c r="B178" s="47"/>
      <c r="C178" s="47"/>
      <c r="D178" s="47"/>
      <c r="E178" s="47"/>
      <c r="F178" s="419"/>
      <c r="G178" s="420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ht="15">
      <c r="A179" s="418"/>
      <c r="B179" s="47"/>
      <c r="C179" s="47"/>
      <c r="D179" s="47"/>
      <c r="E179" s="47"/>
      <c r="F179" s="419"/>
      <c r="G179" s="420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ht="15">
      <c r="A180" s="418"/>
      <c r="B180" s="47"/>
      <c r="C180" s="47"/>
      <c r="D180" s="47"/>
      <c r="E180" s="47"/>
      <c r="F180" s="419"/>
      <c r="G180" s="420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ht="15">
      <c r="A181" s="418"/>
      <c r="B181" s="47"/>
      <c r="C181" s="47"/>
      <c r="D181" s="47"/>
      <c r="E181" s="47"/>
      <c r="F181" s="419"/>
      <c r="G181" s="420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ht="15">
      <c r="A182" s="418"/>
      <c r="B182" s="47"/>
      <c r="C182" s="47"/>
      <c r="D182" s="47"/>
      <c r="E182" s="47"/>
      <c r="F182" s="419"/>
      <c r="G182" s="420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ht="15">
      <c r="A183" s="418"/>
      <c r="B183" s="47"/>
      <c r="C183" s="47"/>
      <c r="D183" s="47"/>
      <c r="E183" s="47"/>
      <c r="F183" s="419"/>
      <c r="G183" s="420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ht="15">
      <c r="A184" s="418"/>
      <c r="B184" s="47"/>
      <c r="C184" s="47"/>
      <c r="D184" s="47"/>
      <c r="E184" s="47"/>
      <c r="F184" s="419"/>
      <c r="G184" s="420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ht="15">
      <c r="A185" s="418"/>
      <c r="B185" s="47"/>
      <c r="C185" s="47"/>
      <c r="D185" s="47"/>
      <c r="E185" s="47"/>
      <c r="F185" s="419"/>
      <c r="G185" s="420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ht="15">
      <c r="A186" s="418"/>
      <c r="B186" s="47"/>
      <c r="C186" s="47"/>
      <c r="D186" s="47"/>
      <c r="E186" s="47"/>
      <c r="F186" s="419"/>
      <c r="G186" s="420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ht="15">
      <c r="A187" s="418"/>
      <c r="B187" s="47"/>
      <c r="C187" s="47"/>
      <c r="D187" s="47"/>
      <c r="E187" s="47"/>
      <c r="F187" s="419"/>
      <c r="G187" s="420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ht="15">
      <c r="A188" s="418"/>
      <c r="B188" s="47"/>
      <c r="C188" s="47"/>
      <c r="D188" s="47"/>
      <c r="E188" s="47"/>
      <c r="F188" s="419"/>
      <c r="G188" s="420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ht="15">
      <c r="A189" s="418"/>
      <c r="B189" s="47"/>
      <c r="C189" s="47"/>
      <c r="D189" s="47"/>
      <c r="E189" s="47"/>
      <c r="F189" s="419"/>
      <c r="G189" s="420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ht="15">
      <c r="A190" s="418"/>
      <c r="B190" s="47"/>
      <c r="C190" s="47"/>
      <c r="D190" s="47"/>
      <c r="E190" s="47"/>
      <c r="F190" s="419"/>
      <c r="G190" s="420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ht="15">
      <c r="A191" s="418"/>
      <c r="B191" s="47"/>
      <c r="C191" s="47"/>
      <c r="D191" s="47"/>
      <c r="E191" s="47"/>
      <c r="F191" s="419"/>
      <c r="G191" s="420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ht="15">
      <c r="A192" s="418"/>
      <c r="B192" s="47"/>
      <c r="C192" s="47"/>
      <c r="D192" s="47"/>
      <c r="E192" s="47"/>
      <c r="F192" s="419"/>
      <c r="G192" s="420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ht="15">
      <c r="A193" s="418"/>
      <c r="B193" s="47"/>
      <c r="C193" s="47"/>
      <c r="D193" s="47"/>
      <c r="E193" s="47"/>
      <c r="F193" s="419"/>
      <c r="G193" s="420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ht="15">
      <c r="A194" s="418"/>
      <c r="B194" s="47"/>
      <c r="C194" s="47"/>
      <c r="D194" s="47"/>
      <c r="E194" s="47"/>
      <c r="F194" s="419"/>
      <c r="G194" s="420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ht="15">
      <c r="A195" s="418"/>
      <c r="B195" s="47"/>
      <c r="C195" s="47"/>
      <c r="D195" s="47"/>
      <c r="E195" s="47"/>
      <c r="F195" s="419"/>
      <c r="G195" s="420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ht="15">
      <c r="A196" s="418"/>
      <c r="B196" s="47"/>
      <c r="C196" s="47"/>
      <c r="D196" s="47"/>
      <c r="E196" s="47"/>
      <c r="F196" s="419"/>
      <c r="G196" s="420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ht="15">
      <c r="A197" s="418"/>
      <c r="B197" s="47"/>
      <c r="C197" s="47"/>
      <c r="D197" s="47"/>
      <c r="E197" s="47"/>
      <c r="F197" s="419"/>
      <c r="G197" s="420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ht="15">
      <c r="A198" s="418"/>
      <c r="B198" s="47"/>
      <c r="C198" s="47"/>
      <c r="D198" s="47"/>
      <c r="E198" s="47"/>
      <c r="F198" s="419"/>
      <c r="G198" s="420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ht="15">
      <c r="A199" s="418"/>
      <c r="B199" s="47"/>
      <c r="C199" s="47"/>
      <c r="D199" s="47"/>
      <c r="E199" s="47"/>
      <c r="F199" s="419"/>
      <c r="G199" s="420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ht="15">
      <c r="A200" s="418"/>
      <c r="B200" s="47"/>
      <c r="C200" s="47"/>
      <c r="D200" s="47"/>
      <c r="E200" s="47"/>
      <c r="F200" s="419"/>
      <c r="G200" s="420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ht="15">
      <c r="A201" s="418"/>
      <c r="B201" s="47"/>
      <c r="C201" s="47"/>
      <c r="D201" s="47"/>
      <c r="E201" s="47"/>
      <c r="F201" s="419"/>
      <c r="G201" s="420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ht="15">
      <c r="A202" s="418"/>
      <c r="B202" s="47"/>
      <c r="C202" s="47"/>
      <c r="D202" s="47"/>
      <c r="E202" s="47"/>
      <c r="F202" s="419"/>
      <c r="G202" s="420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ht="15">
      <c r="A203" s="418"/>
      <c r="B203" s="47"/>
      <c r="C203" s="47"/>
      <c r="D203" s="47"/>
      <c r="E203" s="47"/>
      <c r="F203" s="419"/>
      <c r="G203" s="420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ht="15">
      <c r="A204" s="418"/>
      <c r="B204" s="47"/>
      <c r="C204" s="47"/>
      <c r="D204" s="47"/>
      <c r="E204" s="47"/>
      <c r="F204" s="419"/>
      <c r="G204" s="420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ht="15">
      <c r="A205" s="418"/>
      <c r="B205" s="47"/>
      <c r="C205" s="47"/>
      <c r="D205" s="47"/>
      <c r="E205" s="47"/>
      <c r="F205" s="419"/>
      <c r="G205" s="420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ht="15">
      <c r="A206" s="418"/>
      <c r="B206" s="47"/>
      <c r="C206" s="47"/>
      <c r="D206" s="47"/>
      <c r="E206" s="47"/>
      <c r="F206" s="419"/>
      <c r="G206" s="420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ht="15">
      <c r="A207" s="418"/>
      <c r="B207" s="47"/>
      <c r="C207" s="47"/>
      <c r="D207" s="47"/>
      <c r="E207" s="47"/>
      <c r="F207" s="419"/>
      <c r="G207" s="420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ht="15">
      <c r="A208" s="418"/>
      <c r="B208" s="47"/>
      <c r="C208" s="47"/>
      <c r="D208" s="47"/>
      <c r="E208" s="47"/>
      <c r="F208" s="419"/>
      <c r="G208" s="420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ht="15">
      <c r="A209" s="418"/>
      <c r="B209" s="47"/>
      <c r="C209" s="47"/>
      <c r="D209" s="47"/>
      <c r="E209" s="47"/>
      <c r="F209" s="419"/>
      <c r="G209" s="420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ht="15">
      <c r="A210" s="418"/>
      <c r="B210" s="47"/>
      <c r="C210" s="47"/>
      <c r="D210" s="47"/>
      <c r="E210" s="47"/>
      <c r="F210" s="419"/>
      <c r="G210" s="420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ht="15">
      <c r="A211" s="418"/>
      <c r="B211" s="47"/>
      <c r="C211" s="47"/>
      <c r="D211" s="47"/>
      <c r="E211" s="47"/>
      <c r="F211" s="419"/>
      <c r="G211" s="420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ht="15">
      <c r="A212" s="418"/>
      <c r="B212" s="47"/>
      <c r="C212" s="47"/>
      <c r="D212" s="47"/>
      <c r="E212" s="47"/>
      <c r="F212" s="419"/>
      <c r="G212" s="420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ht="15">
      <c r="A213" s="418"/>
      <c r="B213" s="47"/>
      <c r="C213" s="47"/>
      <c r="D213" s="47"/>
      <c r="E213" s="47"/>
      <c r="F213" s="419"/>
      <c r="G213" s="420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ht="15">
      <c r="A214" s="418"/>
      <c r="B214" s="47"/>
      <c r="C214" s="47"/>
      <c r="D214" s="47"/>
      <c r="E214" s="47"/>
      <c r="F214" s="419"/>
      <c r="G214" s="420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ht="15">
      <c r="A215" s="418"/>
      <c r="B215" s="47"/>
      <c r="C215" s="47"/>
      <c r="D215" s="47"/>
      <c r="E215" s="47"/>
      <c r="F215" s="419"/>
      <c r="G215" s="420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ht="15">
      <c r="A216" s="418"/>
      <c r="B216" s="47"/>
      <c r="C216" s="47"/>
      <c r="D216" s="47"/>
      <c r="E216" s="47"/>
      <c r="F216" s="419"/>
      <c r="G216" s="420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ht="15">
      <c r="A217" s="418"/>
      <c r="B217" s="47"/>
      <c r="C217" s="47"/>
      <c r="D217" s="47"/>
      <c r="E217" s="47"/>
      <c r="F217" s="419"/>
      <c r="G217" s="420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ht="15">
      <c r="A218" s="418"/>
      <c r="B218" s="47"/>
      <c r="C218" s="47"/>
      <c r="D218" s="47"/>
      <c r="E218" s="47"/>
      <c r="F218" s="419"/>
      <c r="G218" s="420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ht="15">
      <c r="A219" s="418"/>
      <c r="B219" s="47"/>
      <c r="C219" s="47"/>
      <c r="D219" s="47"/>
      <c r="E219" s="47"/>
      <c r="F219" s="419"/>
      <c r="G219" s="420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ht="15">
      <c r="A220" s="418"/>
      <c r="B220" s="47"/>
      <c r="C220" s="47"/>
      <c r="D220" s="47"/>
      <c r="E220" s="47"/>
      <c r="F220" s="419"/>
      <c r="G220" s="420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ht="15">
      <c r="A221" s="418"/>
      <c r="B221" s="47"/>
      <c r="C221" s="47"/>
      <c r="D221" s="47"/>
      <c r="E221" s="47"/>
      <c r="F221" s="419"/>
      <c r="G221" s="420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ht="15">
      <c r="A222" s="418"/>
      <c r="B222" s="47"/>
      <c r="C222" s="47"/>
      <c r="D222" s="47"/>
      <c r="E222" s="47"/>
      <c r="F222" s="419"/>
      <c r="G222" s="420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ht="15">
      <c r="A223" s="418"/>
      <c r="B223" s="47"/>
      <c r="C223" s="47"/>
      <c r="D223" s="47"/>
      <c r="E223" s="47"/>
      <c r="F223" s="419"/>
      <c r="G223" s="420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ht="15">
      <c r="A224" s="418"/>
      <c r="B224" s="47"/>
      <c r="C224" s="47"/>
      <c r="D224" s="47"/>
      <c r="E224" s="47"/>
      <c r="F224" s="419"/>
      <c r="G224" s="420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ht="15">
      <c r="A225" s="418"/>
      <c r="B225" s="47"/>
      <c r="C225" s="47"/>
      <c r="D225" s="47"/>
      <c r="E225" s="47"/>
      <c r="F225" s="419"/>
      <c r="G225" s="420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ht="15">
      <c r="A226" s="418"/>
      <c r="B226" s="47"/>
      <c r="C226" s="47"/>
      <c r="D226" s="47"/>
      <c r="E226" s="47"/>
      <c r="F226" s="419"/>
      <c r="G226" s="420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ht="15">
      <c r="A227" s="418"/>
      <c r="B227" s="47"/>
      <c r="C227" s="47"/>
      <c r="D227" s="47"/>
      <c r="E227" s="47"/>
      <c r="F227" s="419"/>
      <c r="G227" s="420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ht="15">
      <c r="A228" s="418"/>
      <c r="B228" s="47"/>
      <c r="C228" s="47"/>
      <c r="D228" s="47"/>
      <c r="E228" s="47"/>
      <c r="F228" s="419"/>
      <c r="G228" s="420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ht="15">
      <c r="A229" s="418"/>
      <c r="B229" s="47"/>
      <c r="C229" s="47"/>
      <c r="D229" s="47"/>
      <c r="E229" s="47"/>
      <c r="F229" s="419"/>
      <c r="G229" s="420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ht="15">
      <c r="A230" s="418"/>
      <c r="B230" s="47"/>
      <c r="C230" s="47"/>
      <c r="D230" s="47"/>
      <c r="E230" s="47"/>
      <c r="F230" s="419"/>
      <c r="G230" s="420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ht="15">
      <c r="A231" s="418"/>
      <c r="B231" s="47"/>
      <c r="C231" s="47"/>
      <c r="D231" s="47"/>
      <c r="E231" s="47"/>
      <c r="F231" s="419"/>
      <c r="G231" s="420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ht="15">
      <c r="A232" s="418"/>
      <c r="B232" s="47"/>
      <c r="C232" s="47"/>
      <c r="D232" s="47"/>
      <c r="E232" s="47"/>
      <c r="F232" s="419"/>
      <c r="G232" s="420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ht="15">
      <c r="A233" s="418"/>
      <c r="B233" s="47"/>
      <c r="C233" s="47"/>
      <c r="D233" s="47"/>
      <c r="E233" s="47"/>
      <c r="F233" s="419"/>
      <c r="G233" s="420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ht="15">
      <c r="A234" s="418"/>
      <c r="B234" s="47"/>
      <c r="C234" s="47"/>
      <c r="D234" s="47"/>
      <c r="E234" s="47"/>
      <c r="F234" s="419"/>
      <c r="G234" s="420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ht="15">
      <c r="A235" s="418"/>
      <c r="B235" s="47"/>
      <c r="C235" s="47"/>
      <c r="D235" s="47"/>
      <c r="E235" s="47"/>
      <c r="F235" s="419"/>
      <c r="G235" s="420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ht="15">
      <c r="A236" s="418"/>
      <c r="B236" s="47"/>
      <c r="C236" s="47"/>
      <c r="D236" s="47"/>
      <c r="E236" s="47"/>
      <c r="F236" s="419"/>
      <c r="G236" s="420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ht="15">
      <c r="A237" s="418"/>
      <c r="B237" s="47"/>
      <c r="C237" s="47"/>
      <c r="D237" s="47"/>
      <c r="E237" s="47"/>
      <c r="F237" s="419"/>
      <c r="G237" s="420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ht="15">
      <c r="A238" s="418"/>
      <c r="B238" s="47"/>
      <c r="C238" s="47"/>
      <c r="D238" s="47"/>
      <c r="E238" s="47"/>
      <c r="F238" s="419"/>
      <c r="G238" s="420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  <row r="239" spans="1:22" ht="15">
      <c r="A239" s="418"/>
      <c r="B239" s="47"/>
      <c r="C239" s="47"/>
      <c r="D239" s="47"/>
      <c r="E239" s="47"/>
      <c r="F239" s="419"/>
      <c r="G239" s="420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</row>
    <row r="240" spans="1:22" ht="15">
      <c r="A240" s="418"/>
      <c r="B240" s="47"/>
      <c r="C240" s="47"/>
      <c r="D240" s="47"/>
      <c r="E240" s="47"/>
      <c r="F240" s="419"/>
      <c r="G240" s="420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</row>
    <row r="241" spans="1:22" ht="15">
      <c r="A241" s="418"/>
      <c r="B241" s="47"/>
      <c r="C241" s="47"/>
      <c r="D241" s="47"/>
      <c r="E241" s="47"/>
      <c r="F241" s="419"/>
      <c r="G241" s="420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</row>
    <row r="242" spans="1:22" ht="15">
      <c r="A242" s="418"/>
      <c r="B242" s="47"/>
      <c r="C242" s="47"/>
      <c r="D242" s="47"/>
      <c r="E242" s="47"/>
      <c r="F242" s="419"/>
      <c r="G242" s="420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</row>
    <row r="243" spans="1:22" ht="15">
      <c r="A243" s="418"/>
      <c r="B243" s="47"/>
      <c r="C243" s="47"/>
      <c r="D243" s="47"/>
      <c r="E243" s="47"/>
      <c r="F243" s="419"/>
      <c r="G243" s="420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</row>
    <row r="244" spans="1:22" ht="15">
      <c r="A244" s="418"/>
      <c r="B244" s="47"/>
      <c r="C244" s="47"/>
      <c r="D244" s="47"/>
      <c r="E244" s="47"/>
      <c r="F244" s="419"/>
      <c r="G244" s="420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</row>
    <row r="245" spans="1:22" ht="15">
      <c r="A245" s="418"/>
      <c r="B245" s="47"/>
      <c r="C245" s="47"/>
      <c r="D245" s="47"/>
      <c r="E245" s="47"/>
      <c r="F245" s="419"/>
      <c r="G245" s="420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</row>
    <row r="246" spans="1:22" ht="15">
      <c r="A246" s="418"/>
      <c r="B246" s="47"/>
      <c r="C246" s="47"/>
      <c r="D246" s="47"/>
      <c r="E246" s="47"/>
      <c r="F246" s="419"/>
      <c r="G246" s="420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</row>
    <row r="247" spans="1:22" ht="15">
      <c r="A247" s="418"/>
      <c r="B247" s="47"/>
      <c r="C247" s="47"/>
      <c r="D247" s="47"/>
      <c r="E247" s="47"/>
      <c r="F247" s="419"/>
      <c r="G247" s="420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</row>
    <row r="248" spans="1:22" ht="15">
      <c r="A248" s="418"/>
      <c r="B248" s="47"/>
      <c r="C248" s="47"/>
      <c r="D248" s="47"/>
      <c r="E248" s="47"/>
      <c r="F248" s="419"/>
      <c r="G248" s="420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</row>
    <row r="249" spans="1:22" ht="15">
      <c r="A249" s="418"/>
      <c r="B249" s="47"/>
      <c r="C249" s="47"/>
      <c r="D249" s="47"/>
      <c r="E249" s="47"/>
      <c r="F249" s="419"/>
      <c r="G249" s="420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</row>
    <row r="250" spans="1:22" ht="15">
      <c r="A250" s="418"/>
      <c r="B250" s="47"/>
      <c r="C250" s="47"/>
      <c r="D250" s="47"/>
      <c r="E250" s="47"/>
      <c r="F250" s="419"/>
      <c r="G250" s="420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</row>
    <row r="251" spans="1:22" ht="15">
      <c r="A251" s="418"/>
      <c r="B251" s="47"/>
      <c r="C251" s="47"/>
      <c r="D251" s="47"/>
      <c r="E251" s="47"/>
      <c r="F251" s="419"/>
      <c r="G251" s="420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</row>
    <row r="252" spans="1:22" ht="15">
      <c r="A252" s="418"/>
      <c r="B252" s="47"/>
      <c r="C252" s="47"/>
      <c r="D252" s="47"/>
      <c r="E252" s="47"/>
      <c r="F252" s="419"/>
      <c r="G252" s="420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</row>
    <row r="253" spans="1:22" ht="15">
      <c r="A253" s="418"/>
      <c r="B253" s="47"/>
      <c r="C253" s="47"/>
      <c r="D253" s="47"/>
      <c r="E253" s="47"/>
      <c r="F253" s="419"/>
      <c r="G253" s="420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</row>
    <row r="254" spans="1:22" ht="15">
      <c r="A254" s="418"/>
      <c r="B254" s="47"/>
      <c r="C254" s="47"/>
      <c r="D254" s="47"/>
      <c r="E254" s="47"/>
      <c r="F254" s="419"/>
      <c r="G254" s="420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</row>
    <row r="255" spans="1:22" ht="15">
      <c r="A255" s="418"/>
      <c r="B255" s="47"/>
      <c r="C255" s="47"/>
      <c r="D255" s="47"/>
      <c r="E255" s="47"/>
      <c r="F255" s="419"/>
      <c r="G255" s="420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</row>
    <row r="256" spans="1:22" ht="15">
      <c r="A256" s="418"/>
      <c r="B256" s="47"/>
      <c r="C256" s="47"/>
      <c r="D256" s="47"/>
      <c r="E256" s="47"/>
      <c r="F256" s="419"/>
      <c r="G256" s="420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spans="1:22" ht="15">
      <c r="A257" s="418"/>
      <c r="B257" s="47"/>
      <c r="C257" s="47"/>
      <c r="D257" s="47"/>
      <c r="E257" s="47"/>
      <c r="F257" s="419"/>
      <c r="G257" s="420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</row>
    <row r="258" spans="1:22" ht="15">
      <c r="A258" s="418"/>
      <c r="B258" s="47"/>
      <c r="C258" s="47"/>
      <c r="D258" s="47"/>
      <c r="E258" s="47"/>
      <c r="F258" s="419"/>
      <c r="G258" s="420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</row>
    <row r="259" spans="1:22" ht="15">
      <c r="A259" s="418"/>
      <c r="B259" s="47"/>
      <c r="C259" s="47"/>
      <c r="D259" s="47"/>
      <c r="E259" s="47"/>
      <c r="F259" s="419"/>
      <c r="G259" s="420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</row>
    <row r="260" spans="1:22" ht="15">
      <c r="A260" s="418"/>
      <c r="B260" s="47"/>
      <c r="C260" s="47"/>
      <c r="D260" s="47"/>
      <c r="E260" s="47"/>
      <c r="F260" s="419"/>
      <c r="G260" s="420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</row>
    <row r="261" spans="1:22" ht="15">
      <c r="A261" s="418"/>
      <c r="B261" s="47"/>
      <c r="C261" s="47"/>
      <c r="D261" s="47"/>
      <c r="E261" s="47"/>
      <c r="F261" s="419"/>
      <c r="G261" s="420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</row>
    <row r="262" spans="1:22" ht="15">
      <c r="A262" s="418"/>
      <c r="B262" s="47"/>
      <c r="C262" s="47"/>
      <c r="D262" s="47"/>
      <c r="E262" s="47"/>
      <c r="F262" s="419"/>
      <c r="G262" s="420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</row>
    <row r="263" spans="1:22" ht="15">
      <c r="A263" s="418"/>
      <c r="B263" s="47"/>
      <c r="C263" s="47"/>
      <c r="D263" s="47"/>
      <c r="E263" s="47"/>
      <c r="F263" s="419"/>
      <c r="G263" s="420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</row>
    <row r="264" spans="1:22" ht="15">
      <c r="A264" s="418"/>
      <c r="B264" s="47"/>
      <c r="C264" s="47"/>
      <c r="D264" s="47"/>
      <c r="E264" s="47"/>
      <c r="F264" s="419"/>
      <c r="G264" s="420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</row>
    <row r="265" spans="1:22" ht="15">
      <c r="A265" s="418"/>
      <c r="B265" s="47"/>
      <c r="C265" s="47"/>
      <c r="D265" s="47"/>
      <c r="E265" s="47"/>
      <c r="F265" s="419"/>
      <c r="G265" s="420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</row>
    <row r="266" spans="1:22" ht="15">
      <c r="A266" s="418"/>
      <c r="B266" s="47"/>
      <c r="C266" s="47"/>
      <c r="D266" s="47"/>
      <c r="E266" s="47"/>
      <c r="F266" s="419"/>
      <c r="G266" s="420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</row>
    <row r="267" spans="1:22" ht="15">
      <c r="A267" s="418"/>
      <c r="B267" s="47"/>
      <c r="C267" s="47"/>
      <c r="D267" s="47"/>
      <c r="E267" s="47"/>
      <c r="F267" s="419"/>
      <c r="G267" s="420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</row>
    <row r="268" spans="1:22" ht="15">
      <c r="A268" s="418"/>
      <c r="B268" s="47"/>
      <c r="C268" s="47"/>
      <c r="D268" s="47"/>
      <c r="E268" s="47"/>
      <c r="F268" s="419"/>
      <c r="G268" s="420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</row>
    <row r="269" spans="1:22" ht="15">
      <c r="A269" s="418"/>
      <c r="B269" s="47"/>
      <c r="C269" s="47"/>
      <c r="D269" s="47"/>
      <c r="E269" s="47"/>
      <c r="F269" s="419"/>
      <c r="G269" s="420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</row>
    <row r="270" spans="1:22" ht="15">
      <c r="A270" s="418"/>
      <c r="B270" s="47"/>
      <c r="C270" s="47"/>
      <c r="D270" s="47"/>
      <c r="E270" s="47"/>
      <c r="F270" s="419"/>
      <c r="G270" s="420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</row>
  </sheetData>
  <mergeCells count="133">
    <mergeCell ref="B101:C101"/>
    <mergeCell ref="D101:E101"/>
    <mergeCell ref="B98:C98"/>
    <mergeCell ref="D98:E98"/>
    <mergeCell ref="B99:C99"/>
    <mergeCell ref="D99:E99"/>
    <mergeCell ref="B100:C100"/>
    <mergeCell ref="D100:E100"/>
    <mergeCell ref="B95:C95"/>
    <mergeCell ref="D95:E95"/>
    <mergeCell ref="B96:C96"/>
    <mergeCell ref="D96:E96"/>
    <mergeCell ref="B97:C97"/>
    <mergeCell ref="D97:E97"/>
    <mergeCell ref="B92:C92"/>
    <mergeCell ref="D92:E92"/>
    <mergeCell ref="B93:C93"/>
    <mergeCell ref="D93:E93"/>
    <mergeCell ref="B94:C94"/>
    <mergeCell ref="D94:E94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B77:C77"/>
    <mergeCell ref="D77:E77"/>
    <mergeCell ref="B78:C78"/>
    <mergeCell ref="D78:E78"/>
    <mergeCell ref="B79:C79"/>
    <mergeCell ref="D79:E79"/>
    <mergeCell ref="C67:G67"/>
    <mergeCell ref="H67:K67"/>
    <mergeCell ref="L67:U67"/>
    <mergeCell ref="C68:G68"/>
    <mergeCell ref="H68:K68"/>
    <mergeCell ref="L68:U68"/>
    <mergeCell ref="D59:E59"/>
    <mergeCell ref="D60:E60"/>
    <mergeCell ref="D61:E61"/>
    <mergeCell ref="A62:U62"/>
    <mergeCell ref="I65:K65"/>
    <mergeCell ref="M65:O65"/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H43:H44"/>
    <mergeCell ref="I43:U43"/>
    <mergeCell ref="V43:V44"/>
    <mergeCell ref="D45:E45"/>
    <mergeCell ref="B46:C46"/>
    <mergeCell ref="D46:E46"/>
    <mergeCell ref="D36:E36"/>
    <mergeCell ref="A43:A44"/>
    <mergeCell ref="B43:C44"/>
    <mergeCell ref="D43:E44"/>
    <mergeCell ref="F43:F44"/>
    <mergeCell ref="G43:G44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V13:V14"/>
    <mergeCell ref="B15:C15"/>
    <mergeCell ref="D15:E15"/>
    <mergeCell ref="B16:C16"/>
    <mergeCell ref="D16:E16"/>
    <mergeCell ref="B17:C17"/>
    <mergeCell ref="D17:E17"/>
    <mergeCell ref="A8:V8"/>
    <mergeCell ref="E9:I9"/>
    <mergeCell ref="D12:V12"/>
    <mergeCell ref="A13:A14"/>
    <mergeCell ref="B13:C14"/>
    <mergeCell ref="D13:E14"/>
    <mergeCell ref="F13:F14"/>
    <mergeCell ref="G13:G14"/>
    <mergeCell ref="H13:H14"/>
    <mergeCell ref="I13:U13"/>
    <mergeCell ref="A1:V1"/>
    <mergeCell ref="A2:V2"/>
    <mergeCell ref="A3:V3"/>
    <mergeCell ref="A4:V4"/>
    <mergeCell ref="A5:V5"/>
    <mergeCell ref="A6:V6"/>
  </mergeCells>
  <printOptions horizontalCentered="1" verticalCentered="1"/>
  <pageMargins left="0.25" right="0.25" top="0" bottom="0" header="0.31496062992126" footer="0.31496062992126"/>
  <pageSetup fitToWidth="0" horizontalDpi="600" verticalDpi="600" orientation="landscape" paperSize="5" r:id="rId1"/>
  <colBreaks count="1" manualBreakCount="1">
    <brk id="22" min="3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7"/>
  <sheetViews>
    <sheetView zoomScale="90" zoomScaleNormal="90" zoomScaleSheetLayoutView="100" workbookViewId="0" topLeftCell="A1">
      <selection activeCell="A9" sqref="A9"/>
    </sheetView>
  </sheetViews>
  <sheetFormatPr defaultColWidth="9.140625" defaultRowHeight="15"/>
  <cols>
    <col min="1" max="1" width="5.421875" style="358" customWidth="1"/>
    <col min="2" max="2" width="10.28125" style="0" customWidth="1"/>
    <col min="3" max="3" width="20.421875" style="0" customWidth="1"/>
    <col min="4" max="4" width="4.8515625" style="0" customWidth="1"/>
    <col min="5" max="5" width="6.421875" style="0" customWidth="1"/>
    <col min="6" max="6" width="9.7109375" style="358" customWidth="1"/>
    <col min="7" max="7" width="11.57421875" style="359" customWidth="1"/>
    <col min="8" max="8" width="12.8515625" style="0" customWidth="1"/>
    <col min="9" max="9" width="5.57421875" style="0" customWidth="1"/>
    <col min="10" max="20" width="3.7109375" style="0" customWidth="1"/>
    <col min="21" max="21" width="6.140625" style="0" customWidth="1"/>
    <col min="22" max="22" width="12.57421875" style="0" customWidth="1"/>
    <col min="23" max="34" width="6.421875" style="0" customWidth="1"/>
  </cols>
  <sheetData>
    <row r="1" spans="1:22" ht="1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ht="1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</row>
    <row r="3" spans="1:22" ht="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</row>
    <row r="4" spans="1:34" ht="15">
      <c r="A4" s="331" t="s">
        <v>251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</row>
    <row r="5" spans="1:34" ht="15">
      <c r="A5" s="331" t="s">
        <v>252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</row>
    <row r="6" spans="1:34" ht="15.75" customHeight="1">
      <c r="A6" s="333" t="s">
        <v>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</row>
    <row r="7" spans="1:21" ht="6.75" customHeight="1">
      <c r="A7" s="335"/>
      <c r="B7" s="336"/>
      <c r="C7" s="336"/>
      <c r="D7" s="336"/>
      <c r="E7" s="336"/>
      <c r="F7" s="335"/>
      <c r="G7" s="337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</row>
    <row r="8" spans="1:34" ht="16.5" customHeight="1">
      <c r="A8" s="333" t="s">
        <v>250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</row>
    <row r="9" spans="1:34" ht="15" customHeight="1">
      <c r="A9" s="335"/>
      <c r="B9" s="336"/>
      <c r="C9" s="336"/>
      <c r="D9" s="336"/>
      <c r="E9" s="333"/>
      <c r="F9" s="333"/>
      <c r="G9" s="333"/>
      <c r="H9" s="333"/>
      <c r="I9" s="333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</row>
    <row r="10" spans="1:21" ht="15">
      <c r="A10" s="340" t="s">
        <v>253</v>
      </c>
      <c r="B10" s="341"/>
      <c r="C10" s="342" t="s">
        <v>254</v>
      </c>
      <c r="D10" s="343"/>
      <c r="E10" s="343"/>
      <c r="F10" s="344"/>
      <c r="G10" s="345"/>
      <c r="H10" s="346"/>
      <c r="I10" s="346"/>
      <c r="J10" s="346"/>
      <c r="K10" s="346"/>
      <c r="L10" s="346"/>
      <c r="M10" s="346"/>
      <c r="N10" s="336"/>
      <c r="O10" s="336"/>
      <c r="P10" s="336"/>
      <c r="Q10" s="336"/>
      <c r="R10" s="336"/>
      <c r="S10" s="336"/>
      <c r="T10" s="336"/>
      <c r="U10" s="336"/>
    </row>
    <row r="11" spans="1:21" ht="14.25" customHeight="1">
      <c r="A11" s="347" t="s">
        <v>133</v>
      </c>
      <c r="B11" s="346"/>
      <c r="C11" s="342"/>
      <c r="D11" s="343"/>
      <c r="E11" s="343"/>
      <c r="F11" s="344"/>
      <c r="G11" s="345"/>
      <c r="H11" s="346" t="s">
        <v>255</v>
      </c>
      <c r="I11" s="348"/>
      <c r="J11" s="348"/>
      <c r="K11" s="348"/>
      <c r="L11" s="348"/>
      <c r="M11" s="348"/>
      <c r="N11" s="336"/>
      <c r="O11" s="336"/>
      <c r="P11" s="336"/>
      <c r="Q11" s="336"/>
      <c r="R11" s="336"/>
      <c r="S11" s="336"/>
      <c r="T11" s="336"/>
      <c r="U11" s="336"/>
    </row>
    <row r="12" spans="1:21" ht="15" customHeight="1">
      <c r="A12" s="340" t="s">
        <v>256</v>
      </c>
      <c r="B12" s="346"/>
      <c r="C12" s="346"/>
      <c r="D12" s="346"/>
      <c r="E12" s="346"/>
      <c r="F12" s="349"/>
      <c r="G12" s="345"/>
      <c r="H12" s="346"/>
      <c r="I12" s="346"/>
      <c r="J12" s="346"/>
      <c r="K12" s="346"/>
      <c r="L12" s="346"/>
      <c r="M12" s="346"/>
      <c r="N12" s="336"/>
      <c r="O12" s="336"/>
      <c r="P12" s="336"/>
      <c r="Q12" s="336"/>
      <c r="R12" s="336"/>
      <c r="S12" s="336"/>
      <c r="T12" s="336"/>
      <c r="U12" s="336"/>
    </row>
    <row r="13" spans="1:37" ht="15.75" customHeight="1">
      <c r="A13" s="350" t="s">
        <v>136</v>
      </c>
      <c r="B13" s="351" t="s">
        <v>137</v>
      </c>
      <c r="C13" s="351"/>
      <c r="D13" s="352" t="s">
        <v>257</v>
      </c>
      <c r="E13" s="353"/>
      <c r="F13" s="354" t="s">
        <v>139</v>
      </c>
      <c r="G13" s="350" t="s">
        <v>140</v>
      </c>
      <c r="H13" s="354" t="s">
        <v>141</v>
      </c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0" t="s">
        <v>143</v>
      </c>
      <c r="W13" s="356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8"/>
      <c r="AJ13" s="359"/>
      <c r="AK13" s="359"/>
    </row>
    <row r="14" spans="1:34" ht="32.25" customHeight="1">
      <c r="A14" s="350"/>
      <c r="B14" s="351"/>
      <c r="C14" s="351"/>
      <c r="D14" s="360"/>
      <c r="E14" s="361"/>
      <c r="F14" s="362"/>
      <c r="G14" s="350"/>
      <c r="H14" s="362"/>
      <c r="I14" s="363" t="s">
        <v>144</v>
      </c>
      <c r="J14" s="363" t="s">
        <v>145</v>
      </c>
      <c r="K14" s="363" t="s">
        <v>146</v>
      </c>
      <c r="L14" s="363" t="s">
        <v>147</v>
      </c>
      <c r="M14" s="363" t="s">
        <v>148</v>
      </c>
      <c r="N14" s="363" t="s">
        <v>149</v>
      </c>
      <c r="O14" s="363" t="s">
        <v>150</v>
      </c>
      <c r="P14" s="363" t="s">
        <v>151</v>
      </c>
      <c r="Q14" s="363" t="s">
        <v>258</v>
      </c>
      <c r="R14" s="363" t="s">
        <v>153</v>
      </c>
      <c r="S14" s="363" t="s">
        <v>259</v>
      </c>
      <c r="T14" s="364" t="s">
        <v>155</v>
      </c>
      <c r="U14" s="363" t="s">
        <v>156</v>
      </c>
      <c r="V14" s="350"/>
      <c r="W14" s="365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</row>
    <row r="15" spans="1:34" ht="27" customHeight="1">
      <c r="A15" s="367"/>
      <c r="B15" s="368" t="s">
        <v>260</v>
      </c>
      <c r="C15" s="368"/>
      <c r="D15" s="355"/>
      <c r="E15" s="355"/>
      <c r="F15" s="369"/>
      <c r="G15" s="370"/>
      <c r="H15" s="369"/>
      <c r="I15" s="371"/>
      <c r="J15" s="371"/>
      <c r="K15" s="371"/>
      <c r="L15" s="371"/>
      <c r="M15" s="371"/>
      <c r="N15" s="371"/>
      <c r="O15" s="372"/>
      <c r="P15" s="371"/>
      <c r="Q15" s="371"/>
      <c r="R15" s="371"/>
      <c r="S15" s="371"/>
      <c r="T15" s="371"/>
      <c r="U15" s="373"/>
      <c r="V15" s="374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376">
        <v>1</v>
      </c>
      <c r="B16" s="377" t="s">
        <v>261</v>
      </c>
      <c r="C16" s="377"/>
      <c r="D16" s="355"/>
      <c r="E16" s="355"/>
      <c r="F16" s="369" t="s">
        <v>262</v>
      </c>
      <c r="G16" s="370">
        <v>200</v>
      </c>
      <c r="H16" s="369" t="s">
        <v>263</v>
      </c>
      <c r="I16" s="371">
        <v>17</v>
      </c>
      <c r="J16" s="371"/>
      <c r="K16" s="371"/>
      <c r="L16" s="371">
        <v>17</v>
      </c>
      <c r="M16" s="371"/>
      <c r="N16" s="371"/>
      <c r="O16" s="371">
        <v>17</v>
      </c>
      <c r="P16" s="371"/>
      <c r="Q16" s="371"/>
      <c r="R16" s="371">
        <v>16</v>
      </c>
      <c r="S16" s="371"/>
      <c r="T16" s="371"/>
      <c r="U16" s="373">
        <f aca="true" t="shared" si="0" ref="U16:U36">SUM(I16:T16)</f>
        <v>67</v>
      </c>
      <c r="V16" s="374">
        <f aca="true" t="shared" si="1" ref="V16:V37">U16*G16</f>
        <v>13400</v>
      </c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376">
        <f>A16+1</f>
        <v>2</v>
      </c>
      <c r="B17" s="377" t="s">
        <v>264</v>
      </c>
      <c r="C17" s="377"/>
      <c r="D17" s="355"/>
      <c r="E17" s="355"/>
      <c r="F17" s="369" t="s">
        <v>262</v>
      </c>
      <c r="G17" s="370">
        <v>200</v>
      </c>
      <c r="H17" s="369" t="s">
        <v>263</v>
      </c>
      <c r="I17" s="371">
        <v>35</v>
      </c>
      <c r="J17" s="371"/>
      <c r="K17" s="371"/>
      <c r="L17" s="371">
        <v>35</v>
      </c>
      <c r="M17" s="371"/>
      <c r="N17" s="371"/>
      <c r="O17" s="371">
        <v>35</v>
      </c>
      <c r="P17" s="371"/>
      <c r="Q17" s="371"/>
      <c r="R17" s="371">
        <v>35</v>
      </c>
      <c r="S17" s="371"/>
      <c r="T17" s="371"/>
      <c r="U17" s="373">
        <f t="shared" si="0"/>
        <v>140</v>
      </c>
      <c r="V17" s="374">
        <f t="shared" si="1"/>
        <v>28000</v>
      </c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7.1" customHeight="1">
      <c r="A18" s="376">
        <f aca="true" t="shared" si="2" ref="A18:A76">A17+1</f>
        <v>3</v>
      </c>
      <c r="B18" s="377" t="s">
        <v>265</v>
      </c>
      <c r="C18" s="377"/>
      <c r="D18" s="355"/>
      <c r="E18" s="355"/>
      <c r="F18" s="369" t="s">
        <v>266</v>
      </c>
      <c r="G18" s="370">
        <v>850</v>
      </c>
      <c r="H18" s="369" t="s">
        <v>263</v>
      </c>
      <c r="I18" s="371">
        <v>2</v>
      </c>
      <c r="J18" s="371"/>
      <c r="K18" s="371"/>
      <c r="L18" s="371"/>
      <c r="M18" s="371"/>
      <c r="N18" s="371"/>
      <c r="O18" s="371">
        <v>2</v>
      </c>
      <c r="P18" s="371"/>
      <c r="Q18" s="371"/>
      <c r="R18" s="371"/>
      <c r="S18" s="371"/>
      <c r="T18" s="371"/>
      <c r="U18" s="373">
        <f t="shared" si="0"/>
        <v>4</v>
      </c>
      <c r="V18" s="374">
        <f t="shared" si="1"/>
        <v>3400</v>
      </c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5" customHeight="1">
      <c r="A19" s="376">
        <f t="shared" si="2"/>
        <v>4</v>
      </c>
      <c r="B19" s="377" t="s">
        <v>267</v>
      </c>
      <c r="C19" s="377"/>
      <c r="D19" s="355"/>
      <c r="E19" s="355"/>
      <c r="F19" s="369" t="s">
        <v>266</v>
      </c>
      <c r="G19" s="370">
        <v>900</v>
      </c>
      <c r="H19" s="369" t="s">
        <v>263</v>
      </c>
      <c r="I19" s="371">
        <v>1</v>
      </c>
      <c r="J19" s="371"/>
      <c r="K19" s="371"/>
      <c r="L19" s="371"/>
      <c r="M19" s="371"/>
      <c r="N19" s="371"/>
      <c r="O19" s="371">
        <v>1</v>
      </c>
      <c r="P19" s="371"/>
      <c r="Q19" s="371"/>
      <c r="R19" s="371"/>
      <c r="S19" s="371"/>
      <c r="T19" s="371"/>
      <c r="U19" s="373">
        <f t="shared" si="0"/>
        <v>2</v>
      </c>
      <c r="V19" s="374">
        <f t="shared" si="1"/>
        <v>1800</v>
      </c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5.75" customHeight="1">
      <c r="A20" s="376">
        <f t="shared" si="2"/>
        <v>5</v>
      </c>
      <c r="B20" s="377" t="s">
        <v>268</v>
      </c>
      <c r="C20" s="377"/>
      <c r="D20" s="355"/>
      <c r="E20" s="355"/>
      <c r="F20" s="369" t="s">
        <v>266</v>
      </c>
      <c r="G20" s="370">
        <v>900</v>
      </c>
      <c r="H20" s="369" t="s">
        <v>263</v>
      </c>
      <c r="I20" s="371">
        <v>1</v>
      </c>
      <c r="J20" s="371"/>
      <c r="K20" s="371"/>
      <c r="L20" s="371"/>
      <c r="M20" s="371"/>
      <c r="N20" s="371"/>
      <c r="O20" s="371">
        <v>1</v>
      </c>
      <c r="P20" s="371"/>
      <c r="Q20" s="371"/>
      <c r="R20" s="371"/>
      <c r="S20" s="371"/>
      <c r="T20" s="371"/>
      <c r="U20" s="373">
        <f t="shared" si="0"/>
        <v>2</v>
      </c>
      <c r="V20" s="374">
        <f t="shared" si="1"/>
        <v>1800</v>
      </c>
      <c r="W20" s="378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7.1" customHeight="1">
      <c r="A21" s="376">
        <f t="shared" si="2"/>
        <v>6</v>
      </c>
      <c r="B21" s="377" t="s">
        <v>269</v>
      </c>
      <c r="C21" s="377"/>
      <c r="D21" s="355"/>
      <c r="E21" s="355"/>
      <c r="F21" s="369" t="s">
        <v>266</v>
      </c>
      <c r="G21" s="370">
        <v>900</v>
      </c>
      <c r="H21" s="369" t="s">
        <v>263</v>
      </c>
      <c r="I21" s="371">
        <v>1</v>
      </c>
      <c r="J21" s="371"/>
      <c r="K21" s="371"/>
      <c r="L21" s="371"/>
      <c r="M21" s="371"/>
      <c r="N21" s="371"/>
      <c r="O21" s="371">
        <v>1</v>
      </c>
      <c r="P21" s="371"/>
      <c r="Q21" s="371"/>
      <c r="R21" s="371"/>
      <c r="S21" s="371"/>
      <c r="T21" s="371"/>
      <c r="U21" s="373">
        <f t="shared" si="0"/>
        <v>2</v>
      </c>
      <c r="V21" s="374">
        <f t="shared" si="1"/>
        <v>1800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376">
        <f t="shared" si="2"/>
        <v>7</v>
      </c>
      <c r="B22" s="377" t="s">
        <v>270</v>
      </c>
      <c r="C22" s="377"/>
      <c r="D22" s="355"/>
      <c r="E22" s="355"/>
      <c r="F22" s="369" t="s">
        <v>271</v>
      </c>
      <c r="G22" s="370">
        <v>100</v>
      </c>
      <c r="H22" s="369" t="s">
        <v>263</v>
      </c>
      <c r="I22" s="371">
        <v>5</v>
      </c>
      <c r="J22" s="371"/>
      <c r="K22" s="371"/>
      <c r="L22" s="371">
        <v>5</v>
      </c>
      <c r="M22" s="371"/>
      <c r="N22" s="371"/>
      <c r="O22" s="371">
        <v>5</v>
      </c>
      <c r="P22" s="371"/>
      <c r="Q22" s="371"/>
      <c r="R22" s="371">
        <v>5</v>
      </c>
      <c r="S22" s="371"/>
      <c r="T22" s="371"/>
      <c r="U22" s="373">
        <f t="shared" si="0"/>
        <v>20</v>
      </c>
      <c r="V22" s="374">
        <f t="shared" si="1"/>
        <v>2000</v>
      </c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</row>
    <row r="23" spans="1:34" ht="17.25" customHeight="1">
      <c r="A23" s="376">
        <f t="shared" si="2"/>
        <v>8</v>
      </c>
      <c r="B23" s="379" t="s">
        <v>272</v>
      </c>
      <c r="C23" s="379"/>
      <c r="D23" s="355"/>
      <c r="E23" s="355"/>
      <c r="F23" s="369" t="s">
        <v>271</v>
      </c>
      <c r="G23" s="370">
        <v>100</v>
      </c>
      <c r="H23" s="369" t="s">
        <v>263</v>
      </c>
      <c r="I23" s="371">
        <v>3</v>
      </c>
      <c r="J23" s="371"/>
      <c r="K23" s="371"/>
      <c r="L23" s="371">
        <v>3</v>
      </c>
      <c r="M23" s="371"/>
      <c r="N23" s="371"/>
      <c r="O23" s="371">
        <v>3</v>
      </c>
      <c r="P23" s="371"/>
      <c r="Q23" s="371"/>
      <c r="R23" s="371">
        <v>3</v>
      </c>
      <c r="S23" s="371"/>
      <c r="T23" s="371"/>
      <c r="U23" s="373">
        <f t="shared" si="0"/>
        <v>12</v>
      </c>
      <c r="V23" s="374">
        <f t="shared" si="1"/>
        <v>1200</v>
      </c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</row>
    <row r="24" spans="1:34" ht="17.1" customHeight="1">
      <c r="A24" s="376">
        <f t="shared" si="2"/>
        <v>9</v>
      </c>
      <c r="B24" s="377" t="s">
        <v>273</v>
      </c>
      <c r="C24" s="377"/>
      <c r="D24" s="355"/>
      <c r="E24" s="355"/>
      <c r="F24" s="369" t="s">
        <v>274</v>
      </c>
      <c r="G24" s="370">
        <v>350</v>
      </c>
      <c r="H24" s="369" t="s">
        <v>263</v>
      </c>
      <c r="I24" s="371">
        <v>2</v>
      </c>
      <c r="J24" s="371"/>
      <c r="K24" s="371"/>
      <c r="L24" s="371">
        <v>1</v>
      </c>
      <c r="M24" s="371"/>
      <c r="N24" s="371"/>
      <c r="O24" s="371"/>
      <c r="P24" s="371"/>
      <c r="Q24" s="371"/>
      <c r="R24" s="371"/>
      <c r="S24" s="371"/>
      <c r="T24" s="371"/>
      <c r="U24" s="373">
        <f t="shared" si="0"/>
        <v>3</v>
      </c>
      <c r="V24" s="374">
        <f t="shared" si="1"/>
        <v>1050</v>
      </c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</row>
    <row r="25" spans="1:34" ht="17.1" customHeight="1">
      <c r="A25" s="376">
        <f t="shared" si="2"/>
        <v>10</v>
      </c>
      <c r="B25" s="377" t="s">
        <v>275</v>
      </c>
      <c r="C25" s="377"/>
      <c r="D25" s="355"/>
      <c r="E25" s="355"/>
      <c r="F25" s="369" t="s">
        <v>274</v>
      </c>
      <c r="G25" s="370">
        <v>250</v>
      </c>
      <c r="H25" s="369" t="s">
        <v>263</v>
      </c>
      <c r="I25" s="371">
        <v>2</v>
      </c>
      <c r="J25" s="371"/>
      <c r="K25" s="371"/>
      <c r="L25" s="371">
        <v>2</v>
      </c>
      <c r="M25" s="371"/>
      <c r="N25" s="371"/>
      <c r="O25" s="371">
        <v>2</v>
      </c>
      <c r="P25" s="371"/>
      <c r="Q25" s="371"/>
      <c r="R25" s="371">
        <v>2</v>
      </c>
      <c r="S25" s="371"/>
      <c r="T25" s="371"/>
      <c r="U25" s="373">
        <f t="shared" si="0"/>
        <v>8</v>
      </c>
      <c r="V25" s="374">
        <f t="shared" si="1"/>
        <v>2000</v>
      </c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</row>
    <row r="26" spans="1:34" ht="17.1" customHeight="1">
      <c r="A26" s="376">
        <f t="shared" si="2"/>
        <v>11</v>
      </c>
      <c r="B26" s="377" t="s">
        <v>276</v>
      </c>
      <c r="C26" s="377"/>
      <c r="D26" s="355"/>
      <c r="E26" s="355"/>
      <c r="F26" s="369" t="s">
        <v>274</v>
      </c>
      <c r="G26" s="370">
        <v>80</v>
      </c>
      <c r="H26" s="369" t="s">
        <v>263</v>
      </c>
      <c r="I26" s="371">
        <v>3</v>
      </c>
      <c r="J26" s="371"/>
      <c r="K26" s="371"/>
      <c r="L26" s="371">
        <v>3</v>
      </c>
      <c r="M26" s="371"/>
      <c r="N26" s="371"/>
      <c r="O26" s="371">
        <v>3</v>
      </c>
      <c r="P26" s="371"/>
      <c r="Q26" s="371"/>
      <c r="R26" s="371">
        <v>3</v>
      </c>
      <c r="S26" s="371"/>
      <c r="T26" s="371"/>
      <c r="U26" s="373">
        <f t="shared" si="0"/>
        <v>12</v>
      </c>
      <c r="V26" s="374">
        <f t="shared" si="1"/>
        <v>960</v>
      </c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</row>
    <row r="27" spans="1:34" ht="17.1" customHeight="1">
      <c r="A27" s="376">
        <f t="shared" si="2"/>
        <v>12</v>
      </c>
      <c r="B27" s="377" t="s">
        <v>277</v>
      </c>
      <c r="C27" s="377"/>
      <c r="D27" s="355"/>
      <c r="E27" s="355"/>
      <c r="F27" s="369" t="s">
        <v>278</v>
      </c>
      <c r="G27" s="370">
        <v>30</v>
      </c>
      <c r="H27" s="369" t="s">
        <v>263</v>
      </c>
      <c r="I27" s="371">
        <v>20</v>
      </c>
      <c r="J27" s="371"/>
      <c r="K27" s="371"/>
      <c r="L27" s="371">
        <v>20</v>
      </c>
      <c r="M27" s="371"/>
      <c r="N27" s="371"/>
      <c r="O27" s="371">
        <v>20</v>
      </c>
      <c r="P27" s="371"/>
      <c r="Q27" s="371"/>
      <c r="R27" s="371">
        <v>20</v>
      </c>
      <c r="S27" s="371"/>
      <c r="T27" s="371"/>
      <c r="U27" s="373">
        <f t="shared" si="0"/>
        <v>80</v>
      </c>
      <c r="V27" s="374">
        <f t="shared" si="1"/>
        <v>2400</v>
      </c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</row>
    <row r="28" spans="1:34" ht="17.1" customHeight="1">
      <c r="A28" s="376">
        <f t="shared" si="2"/>
        <v>13</v>
      </c>
      <c r="B28" s="377" t="s">
        <v>279</v>
      </c>
      <c r="C28" s="377"/>
      <c r="D28" s="355"/>
      <c r="E28" s="355"/>
      <c r="F28" s="369" t="s">
        <v>278</v>
      </c>
      <c r="G28" s="370">
        <v>150</v>
      </c>
      <c r="H28" s="369" t="s">
        <v>263</v>
      </c>
      <c r="I28" s="371">
        <v>3</v>
      </c>
      <c r="J28" s="371"/>
      <c r="K28" s="371"/>
      <c r="L28" s="371">
        <v>3</v>
      </c>
      <c r="M28" s="371"/>
      <c r="N28" s="371"/>
      <c r="O28" s="371">
        <v>3</v>
      </c>
      <c r="P28" s="371"/>
      <c r="Q28" s="371"/>
      <c r="R28" s="371">
        <v>3</v>
      </c>
      <c r="S28" s="371"/>
      <c r="T28" s="371"/>
      <c r="U28" s="373">
        <f t="shared" si="0"/>
        <v>12</v>
      </c>
      <c r="V28" s="374">
        <f t="shared" si="1"/>
        <v>1800</v>
      </c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</row>
    <row r="29" spans="1:34" ht="17.1" customHeight="1">
      <c r="A29" s="376">
        <f t="shared" si="2"/>
        <v>14</v>
      </c>
      <c r="B29" s="377" t="s">
        <v>280</v>
      </c>
      <c r="C29" s="377"/>
      <c r="D29" s="355"/>
      <c r="E29" s="355"/>
      <c r="F29" s="369" t="s">
        <v>271</v>
      </c>
      <c r="G29" s="370">
        <v>60</v>
      </c>
      <c r="H29" s="369" t="s">
        <v>263</v>
      </c>
      <c r="I29" s="371">
        <v>2</v>
      </c>
      <c r="J29" s="371"/>
      <c r="K29" s="371"/>
      <c r="L29" s="371">
        <v>2</v>
      </c>
      <c r="M29" s="371"/>
      <c r="N29" s="371"/>
      <c r="O29" s="371">
        <v>2</v>
      </c>
      <c r="P29" s="371"/>
      <c r="Q29" s="371"/>
      <c r="R29" s="371">
        <v>2</v>
      </c>
      <c r="S29" s="371"/>
      <c r="T29" s="371"/>
      <c r="U29" s="373">
        <f t="shared" si="0"/>
        <v>8</v>
      </c>
      <c r="V29" s="374">
        <f t="shared" si="1"/>
        <v>480</v>
      </c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</row>
    <row r="30" spans="1:34" ht="17.1" customHeight="1">
      <c r="A30" s="376">
        <f t="shared" si="2"/>
        <v>15</v>
      </c>
      <c r="B30" s="377" t="s">
        <v>281</v>
      </c>
      <c r="C30" s="377"/>
      <c r="D30" s="355"/>
      <c r="E30" s="355"/>
      <c r="F30" s="369" t="s">
        <v>278</v>
      </c>
      <c r="G30" s="370">
        <v>45</v>
      </c>
      <c r="H30" s="369" t="s">
        <v>263</v>
      </c>
      <c r="I30" s="371">
        <v>3</v>
      </c>
      <c r="J30" s="371"/>
      <c r="K30" s="371"/>
      <c r="L30" s="371">
        <v>3</v>
      </c>
      <c r="M30" s="371"/>
      <c r="N30" s="371"/>
      <c r="O30" s="371">
        <v>3</v>
      </c>
      <c r="P30" s="371"/>
      <c r="Q30" s="371"/>
      <c r="R30" s="371">
        <v>3</v>
      </c>
      <c r="S30" s="371"/>
      <c r="T30" s="371"/>
      <c r="U30" s="373">
        <f t="shared" si="0"/>
        <v>12</v>
      </c>
      <c r="V30" s="374">
        <f t="shared" si="1"/>
        <v>540</v>
      </c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</row>
    <row r="31" spans="1:34" ht="17.1" customHeight="1">
      <c r="A31" s="376">
        <f t="shared" si="2"/>
        <v>16</v>
      </c>
      <c r="B31" s="377" t="s">
        <v>282</v>
      </c>
      <c r="C31" s="377"/>
      <c r="D31" s="355"/>
      <c r="E31" s="355"/>
      <c r="F31" s="369" t="s">
        <v>278</v>
      </c>
      <c r="G31" s="370">
        <v>8</v>
      </c>
      <c r="H31" s="369" t="s">
        <v>263</v>
      </c>
      <c r="I31" s="371">
        <v>50</v>
      </c>
      <c r="J31" s="371"/>
      <c r="K31" s="371"/>
      <c r="L31" s="371">
        <v>50</v>
      </c>
      <c r="M31" s="371"/>
      <c r="N31" s="371"/>
      <c r="O31" s="371">
        <v>50</v>
      </c>
      <c r="P31" s="371"/>
      <c r="Q31" s="371"/>
      <c r="R31" s="371">
        <v>50</v>
      </c>
      <c r="S31" s="371"/>
      <c r="T31" s="371"/>
      <c r="U31" s="373">
        <f t="shared" si="0"/>
        <v>200</v>
      </c>
      <c r="V31" s="374">
        <f t="shared" si="1"/>
        <v>1600</v>
      </c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</row>
    <row r="32" spans="1:34" ht="17.1" customHeight="1">
      <c r="A32" s="376">
        <f t="shared" si="2"/>
        <v>17</v>
      </c>
      <c r="B32" s="377" t="s">
        <v>283</v>
      </c>
      <c r="C32" s="377"/>
      <c r="D32" s="355"/>
      <c r="E32" s="355"/>
      <c r="F32" s="369" t="s">
        <v>271</v>
      </c>
      <c r="G32" s="370">
        <v>45</v>
      </c>
      <c r="H32" s="369" t="s">
        <v>263</v>
      </c>
      <c r="I32" s="371">
        <v>2</v>
      </c>
      <c r="J32" s="371"/>
      <c r="K32" s="371"/>
      <c r="L32" s="371">
        <v>2</v>
      </c>
      <c r="M32" s="371"/>
      <c r="N32" s="371"/>
      <c r="O32" s="371">
        <v>2</v>
      </c>
      <c r="P32" s="371"/>
      <c r="Q32" s="371"/>
      <c r="R32" s="371">
        <v>2</v>
      </c>
      <c r="S32" s="371"/>
      <c r="T32" s="371"/>
      <c r="U32" s="373">
        <f t="shared" si="0"/>
        <v>8</v>
      </c>
      <c r="V32" s="374">
        <f t="shared" si="1"/>
        <v>360</v>
      </c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</row>
    <row r="33" spans="1:34" ht="17.1" customHeight="1">
      <c r="A33" s="376">
        <f t="shared" si="2"/>
        <v>18</v>
      </c>
      <c r="B33" s="377" t="s">
        <v>284</v>
      </c>
      <c r="C33" s="377"/>
      <c r="D33" s="355"/>
      <c r="E33" s="355"/>
      <c r="F33" s="369" t="s">
        <v>274</v>
      </c>
      <c r="G33" s="370">
        <v>400</v>
      </c>
      <c r="H33" s="369" t="s">
        <v>263</v>
      </c>
      <c r="I33" s="371">
        <v>3</v>
      </c>
      <c r="J33" s="371"/>
      <c r="K33" s="371"/>
      <c r="L33" s="371"/>
      <c r="M33" s="371"/>
      <c r="N33" s="371"/>
      <c r="O33" s="371">
        <v>3</v>
      </c>
      <c r="P33" s="371"/>
      <c r="Q33" s="371"/>
      <c r="R33" s="371"/>
      <c r="S33" s="371"/>
      <c r="T33" s="371"/>
      <c r="U33" s="373">
        <f t="shared" si="0"/>
        <v>6</v>
      </c>
      <c r="V33" s="374">
        <f t="shared" si="1"/>
        <v>2400</v>
      </c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</row>
    <row r="34" spans="1:34" ht="17.1" customHeight="1">
      <c r="A34" s="376">
        <f t="shared" si="2"/>
        <v>19</v>
      </c>
      <c r="B34" s="377" t="s">
        <v>285</v>
      </c>
      <c r="C34" s="377"/>
      <c r="D34" s="355"/>
      <c r="E34" s="355"/>
      <c r="F34" s="369" t="s">
        <v>278</v>
      </c>
      <c r="G34" s="370">
        <v>420</v>
      </c>
      <c r="H34" s="369" t="s">
        <v>263</v>
      </c>
      <c r="I34" s="371">
        <v>3</v>
      </c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3">
        <f t="shared" si="0"/>
        <v>3</v>
      </c>
      <c r="V34" s="374">
        <f t="shared" si="1"/>
        <v>1260</v>
      </c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</row>
    <row r="35" spans="1:34" ht="17.1" customHeight="1">
      <c r="A35" s="376">
        <f t="shared" si="2"/>
        <v>20</v>
      </c>
      <c r="B35" s="377" t="s">
        <v>286</v>
      </c>
      <c r="C35" s="377"/>
      <c r="D35" s="355"/>
      <c r="E35" s="355"/>
      <c r="F35" s="369" t="s">
        <v>278</v>
      </c>
      <c r="G35" s="370">
        <v>170</v>
      </c>
      <c r="H35" s="369" t="s">
        <v>263</v>
      </c>
      <c r="I35" s="371">
        <v>2</v>
      </c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3">
        <f t="shared" si="0"/>
        <v>2</v>
      </c>
      <c r="V35" s="374">
        <f t="shared" si="1"/>
        <v>340</v>
      </c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</row>
    <row r="36" spans="1:34" ht="17.1" customHeight="1">
      <c r="A36" s="376">
        <f t="shared" si="2"/>
        <v>21</v>
      </c>
      <c r="B36" s="377" t="s">
        <v>287</v>
      </c>
      <c r="C36" s="377"/>
      <c r="D36" s="355"/>
      <c r="E36" s="355"/>
      <c r="F36" s="369" t="s">
        <v>274</v>
      </c>
      <c r="G36" s="370">
        <v>1250</v>
      </c>
      <c r="H36" s="369" t="s">
        <v>263</v>
      </c>
      <c r="I36" s="371">
        <v>1</v>
      </c>
      <c r="J36" s="371"/>
      <c r="K36" s="371"/>
      <c r="L36" s="371"/>
      <c r="M36" s="371"/>
      <c r="N36" s="371"/>
      <c r="O36" s="371">
        <v>1</v>
      </c>
      <c r="P36" s="371"/>
      <c r="Q36" s="371"/>
      <c r="R36" s="371"/>
      <c r="S36" s="371"/>
      <c r="T36" s="371"/>
      <c r="U36" s="373">
        <f t="shared" si="0"/>
        <v>2</v>
      </c>
      <c r="V36" s="374">
        <f t="shared" si="1"/>
        <v>2500</v>
      </c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</row>
    <row r="37" spans="1:34" ht="17.1" customHeight="1">
      <c r="A37" s="376">
        <f t="shared" si="2"/>
        <v>22</v>
      </c>
      <c r="B37" s="377" t="s">
        <v>288</v>
      </c>
      <c r="C37" s="377"/>
      <c r="D37" s="355"/>
      <c r="E37" s="355"/>
      <c r="F37" s="369" t="s">
        <v>278</v>
      </c>
      <c r="G37" s="370">
        <v>2.5</v>
      </c>
      <c r="H37" s="369" t="s">
        <v>263</v>
      </c>
      <c r="I37" s="371">
        <v>200</v>
      </c>
      <c r="J37" s="371"/>
      <c r="K37" s="371"/>
      <c r="L37" s="371">
        <v>200</v>
      </c>
      <c r="M37" s="371"/>
      <c r="N37" s="371"/>
      <c r="O37" s="371">
        <v>200</v>
      </c>
      <c r="P37" s="371"/>
      <c r="Q37" s="371"/>
      <c r="R37" s="371">
        <v>200</v>
      </c>
      <c r="S37" s="371"/>
      <c r="T37" s="371"/>
      <c r="U37" s="380">
        <f>SUM(I37:T37)</f>
        <v>800</v>
      </c>
      <c r="V37" s="374">
        <f t="shared" si="1"/>
        <v>2000</v>
      </c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</row>
    <row r="38" spans="1:34" ht="17.1" customHeight="1">
      <c r="A38" s="376">
        <f t="shared" si="2"/>
        <v>23</v>
      </c>
      <c r="B38" s="377" t="s">
        <v>289</v>
      </c>
      <c r="C38" s="377"/>
      <c r="D38" s="355"/>
      <c r="E38" s="355"/>
      <c r="F38" s="369" t="s">
        <v>278</v>
      </c>
      <c r="G38" s="370">
        <v>60</v>
      </c>
      <c r="H38" s="369" t="s">
        <v>263</v>
      </c>
      <c r="I38" s="371">
        <v>6</v>
      </c>
      <c r="J38" s="371"/>
      <c r="K38" s="371"/>
      <c r="L38" s="371">
        <v>6</v>
      </c>
      <c r="M38" s="371"/>
      <c r="N38" s="371"/>
      <c r="O38" s="371">
        <v>6</v>
      </c>
      <c r="P38" s="371"/>
      <c r="Q38" s="371"/>
      <c r="R38" s="371">
        <v>6</v>
      </c>
      <c r="S38" s="371"/>
      <c r="T38" s="371"/>
      <c r="U38" s="373">
        <f>SUM(I38:T38)</f>
        <v>24</v>
      </c>
      <c r="V38" s="374">
        <f>U38*G38</f>
        <v>1440</v>
      </c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</row>
    <row r="39" spans="1:34" ht="17.1" customHeight="1">
      <c r="A39" s="376">
        <f t="shared" si="2"/>
        <v>24</v>
      </c>
      <c r="B39" s="377" t="s">
        <v>290</v>
      </c>
      <c r="C39" s="377"/>
      <c r="D39" s="355"/>
      <c r="E39" s="355"/>
      <c r="F39" s="369" t="s">
        <v>278</v>
      </c>
      <c r="G39" s="370">
        <v>3500</v>
      </c>
      <c r="H39" s="369" t="s">
        <v>263</v>
      </c>
      <c r="I39" s="371">
        <v>1</v>
      </c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3">
        <f aca="true" t="shared" si="3" ref="U39">SUM(I39:T39)</f>
        <v>1</v>
      </c>
      <c r="V39" s="374">
        <f>U39*G39</f>
        <v>3500</v>
      </c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</row>
    <row r="40" spans="1:34" ht="17.1" customHeight="1">
      <c r="A40" s="376">
        <f t="shared" si="2"/>
        <v>25</v>
      </c>
      <c r="B40" s="377" t="s">
        <v>291</v>
      </c>
      <c r="C40" s="377"/>
      <c r="D40" s="355"/>
      <c r="E40" s="355"/>
      <c r="F40" s="369" t="s">
        <v>278</v>
      </c>
      <c r="G40" s="370">
        <v>60</v>
      </c>
      <c r="H40" s="369" t="s">
        <v>263</v>
      </c>
      <c r="I40" s="371">
        <v>3</v>
      </c>
      <c r="J40" s="371"/>
      <c r="K40" s="371"/>
      <c r="L40" s="371"/>
      <c r="M40" s="371"/>
      <c r="N40" s="371"/>
      <c r="O40" s="371">
        <v>3</v>
      </c>
      <c r="P40" s="371"/>
      <c r="Q40" s="371"/>
      <c r="R40" s="371"/>
      <c r="S40" s="371"/>
      <c r="T40" s="371"/>
      <c r="U40" s="373">
        <f>SUM(I40:T40)</f>
        <v>6</v>
      </c>
      <c r="V40" s="374">
        <f>U40*G40</f>
        <v>360</v>
      </c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</row>
    <row r="41" spans="1:34" ht="17.1" customHeight="1">
      <c r="A41" s="376">
        <f t="shared" si="2"/>
        <v>26</v>
      </c>
      <c r="B41" s="377" t="s">
        <v>292</v>
      </c>
      <c r="C41" s="377"/>
      <c r="D41" s="355"/>
      <c r="E41" s="355"/>
      <c r="F41" s="369" t="s">
        <v>278</v>
      </c>
      <c r="G41" s="370">
        <v>80</v>
      </c>
      <c r="H41" s="369" t="s">
        <v>263</v>
      </c>
      <c r="I41" s="371">
        <v>2</v>
      </c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3">
        <f aca="true" t="shared" si="4" ref="U41:U75">SUM(I41:T41)</f>
        <v>2</v>
      </c>
      <c r="V41" s="374">
        <f aca="true" t="shared" si="5" ref="V41:V75">U41*G41</f>
        <v>160</v>
      </c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</row>
    <row r="42" spans="1:34" ht="17.1" customHeight="1">
      <c r="A42" s="376">
        <f t="shared" si="2"/>
        <v>27</v>
      </c>
      <c r="B42" s="377" t="s">
        <v>293</v>
      </c>
      <c r="C42" s="377"/>
      <c r="D42" s="355"/>
      <c r="E42" s="355"/>
      <c r="F42" s="369" t="s">
        <v>278</v>
      </c>
      <c r="G42" s="370">
        <v>500</v>
      </c>
      <c r="H42" s="369" t="s">
        <v>263</v>
      </c>
      <c r="I42" s="371">
        <v>3</v>
      </c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3">
        <f t="shared" si="4"/>
        <v>3</v>
      </c>
      <c r="V42" s="374">
        <f t="shared" si="5"/>
        <v>1500</v>
      </c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</row>
    <row r="43" spans="1:34" ht="17.1" customHeight="1">
      <c r="A43" s="376">
        <f t="shared" si="2"/>
        <v>28</v>
      </c>
      <c r="B43" s="377" t="s">
        <v>294</v>
      </c>
      <c r="C43" s="377"/>
      <c r="D43" s="355"/>
      <c r="E43" s="355"/>
      <c r="F43" s="369" t="s">
        <v>278</v>
      </c>
      <c r="G43" s="370">
        <v>60</v>
      </c>
      <c r="H43" s="369" t="s">
        <v>263</v>
      </c>
      <c r="I43" s="371">
        <v>3</v>
      </c>
      <c r="J43" s="371"/>
      <c r="K43" s="371"/>
      <c r="L43" s="371"/>
      <c r="M43" s="371"/>
      <c r="N43" s="371"/>
      <c r="O43" s="371">
        <v>3</v>
      </c>
      <c r="P43" s="371"/>
      <c r="Q43" s="371"/>
      <c r="R43" s="371"/>
      <c r="S43" s="371"/>
      <c r="T43" s="371"/>
      <c r="U43" s="373">
        <f t="shared" si="4"/>
        <v>6</v>
      </c>
      <c r="V43" s="374">
        <f t="shared" si="5"/>
        <v>360</v>
      </c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</row>
    <row r="44" spans="1:34" ht="17.1" customHeight="1">
      <c r="A44" s="376">
        <f t="shared" si="2"/>
        <v>29</v>
      </c>
      <c r="B44" s="377" t="s">
        <v>295</v>
      </c>
      <c r="C44" s="377"/>
      <c r="D44" s="355"/>
      <c r="E44" s="355"/>
      <c r="F44" s="369" t="s">
        <v>278</v>
      </c>
      <c r="G44" s="370">
        <v>85</v>
      </c>
      <c r="H44" s="369" t="s">
        <v>263</v>
      </c>
      <c r="I44" s="371">
        <v>10</v>
      </c>
      <c r="J44" s="371"/>
      <c r="K44" s="371"/>
      <c r="L44" s="371">
        <v>10</v>
      </c>
      <c r="M44" s="371"/>
      <c r="N44" s="371"/>
      <c r="O44" s="371">
        <v>10</v>
      </c>
      <c r="P44" s="371"/>
      <c r="Q44" s="371"/>
      <c r="R44" s="371">
        <v>10</v>
      </c>
      <c r="S44" s="371"/>
      <c r="T44" s="371"/>
      <c r="U44" s="373">
        <f t="shared" si="4"/>
        <v>40</v>
      </c>
      <c r="V44" s="374">
        <f t="shared" si="5"/>
        <v>3400</v>
      </c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</row>
    <row r="45" spans="1:34" ht="17.1" customHeight="1">
      <c r="A45" s="376">
        <f t="shared" si="2"/>
        <v>30</v>
      </c>
      <c r="B45" s="377" t="s">
        <v>296</v>
      </c>
      <c r="C45" s="377"/>
      <c r="D45" s="355"/>
      <c r="E45" s="355"/>
      <c r="F45" s="369" t="s">
        <v>278</v>
      </c>
      <c r="G45" s="370">
        <v>100</v>
      </c>
      <c r="H45" s="369" t="s">
        <v>263</v>
      </c>
      <c r="I45" s="371">
        <v>15</v>
      </c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3">
        <f t="shared" si="4"/>
        <v>15</v>
      </c>
      <c r="V45" s="374">
        <f t="shared" si="5"/>
        <v>1500</v>
      </c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</row>
    <row r="46" spans="1:34" ht="17.1" customHeight="1">
      <c r="A46" s="376">
        <f t="shared" si="2"/>
        <v>31</v>
      </c>
      <c r="B46" s="377" t="s">
        <v>297</v>
      </c>
      <c r="C46" s="377"/>
      <c r="D46" s="355"/>
      <c r="E46" s="355"/>
      <c r="F46" s="369" t="s">
        <v>274</v>
      </c>
      <c r="G46" s="370">
        <v>40</v>
      </c>
      <c r="H46" s="369" t="s">
        <v>263</v>
      </c>
      <c r="I46" s="371">
        <v>5</v>
      </c>
      <c r="J46" s="371"/>
      <c r="K46" s="371"/>
      <c r="L46" s="371">
        <v>5</v>
      </c>
      <c r="M46" s="371"/>
      <c r="N46" s="371"/>
      <c r="O46" s="371">
        <v>5</v>
      </c>
      <c r="P46" s="371"/>
      <c r="Q46" s="371"/>
      <c r="R46" s="371">
        <v>5</v>
      </c>
      <c r="S46" s="371"/>
      <c r="T46" s="371"/>
      <c r="U46" s="373">
        <f t="shared" si="4"/>
        <v>20</v>
      </c>
      <c r="V46" s="374">
        <f t="shared" si="5"/>
        <v>800</v>
      </c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</row>
    <row r="47" spans="1:34" ht="17.1" customHeight="1">
      <c r="A47" s="376">
        <f t="shared" si="2"/>
        <v>32</v>
      </c>
      <c r="B47" s="377" t="s">
        <v>298</v>
      </c>
      <c r="C47" s="377"/>
      <c r="D47" s="355"/>
      <c r="E47" s="355"/>
      <c r="F47" s="369" t="s">
        <v>299</v>
      </c>
      <c r="G47" s="370">
        <v>40</v>
      </c>
      <c r="H47" s="369" t="s">
        <v>263</v>
      </c>
      <c r="I47" s="371">
        <v>3</v>
      </c>
      <c r="J47" s="371"/>
      <c r="K47" s="371"/>
      <c r="L47" s="371"/>
      <c r="M47" s="371"/>
      <c r="N47" s="371"/>
      <c r="O47" s="371">
        <v>2</v>
      </c>
      <c r="P47" s="371"/>
      <c r="Q47" s="371"/>
      <c r="R47" s="371"/>
      <c r="S47" s="371"/>
      <c r="T47" s="371"/>
      <c r="U47" s="373">
        <f t="shared" si="4"/>
        <v>5</v>
      </c>
      <c r="V47" s="374">
        <f t="shared" si="5"/>
        <v>200</v>
      </c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</row>
    <row r="48" spans="1:34" ht="17.1" customHeight="1">
      <c r="A48" s="376">
        <f t="shared" si="2"/>
        <v>33</v>
      </c>
      <c r="B48" s="377" t="s">
        <v>300</v>
      </c>
      <c r="C48" s="377"/>
      <c r="D48" s="355"/>
      <c r="E48" s="355"/>
      <c r="F48" s="369" t="s">
        <v>301</v>
      </c>
      <c r="G48" s="370">
        <v>40</v>
      </c>
      <c r="H48" s="369" t="s">
        <v>263</v>
      </c>
      <c r="I48" s="371">
        <v>50</v>
      </c>
      <c r="J48" s="371"/>
      <c r="K48" s="371"/>
      <c r="L48" s="371">
        <v>50</v>
      </c>
      <c r="M48" s="371"/>
      <c r="N48" s="371"/>
      <c r="O48" s="371">
        <v>50</v>
      </c>
      <c r="P48" s="371"/>
      <c r="Q48" s="371"/>
      <c r="R48" s="371">
        <v>50</v>
      </c>
      <c r="S48" s="371"/>
      <c r="T48" s="371"/>
      <c r="U48" s="373">
        <f t="shared" si="4"/>
        <v>200</v>
      </c>
      <c r="V48" s="374">
        <f t="shared" si="5"/>
        <v>8000</v>
      </c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</row>
    <row r="49" spans="1:34" ht="17.1" customHeight="1">
      <c r="A49" s="376">
        <f t="shared" si="2"/>
        <v>34</v>
      </c>
      <c r="B49" s="377" t="s">
        <v>302</v>
      </c>
      <c r="C49" s="377"/>
      <c r="D49" s="355"/>
      <c r="E49" s="355"/>
      <c r="F49" s="369" t="s">
        <v>278</v>
      </c>
      <c r="G49" s="370">
        <v>350</v>
      </c>
      <c r="H49" s="369" t="s">
        <v>263</v>
      </c>
      <c r="I49" s="371">
        <v>3</v>
      </c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3">
        <f t="shared" si="4"/>
        <v>3</v>
      </c>
      <c r="V49" s="374">
        <f t="shared" si="5"/>
        <v>1050</v>
      </c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</row>
    <row r="50" spans="1:34" ht="17.1" customHeight="1">
      <c r="A50" s="376">
        <f t="shared" si="2"/>
        <v>35</v>
      </c>
      <c r="B50" s="377" t="s">
        <v>303</v>
      </c>
      <c r="C50" s="377"/>
      <c r="D50" s="355"/>
      <c r="E50" s="355"/>
      <c r="F50" s="369" t="s">
        <v>274</v>
      </c>
      <c r="G50" s="370">
        <v>15</v>
      </c>
      <c r="H50" s="369" t="s">
        <v>263</v>
      </c>
      <c r="I50" s="371">
        <v>5</v>
      </c>
      <c r="J50" s="371"/>
      <c r="K50" s="371"/>
      <c r="L50" s="371"/>
      <c r="M50" s="371"/>
      <c r="N50" s="371"/>
      <c r="O50" s="371">
        <v>5</v>
      </c>
      <c r="P50" s="371"/>
      <c r="Q50" s="371"/>
      <c r="R50" s="371"/>
      <c r="S50" s="371"/>
      <c r="T50" s="371"/>
      <c r="U50" s="373">
        <f t="shared" si="4"/>
        <v>10</v>
      </c>
      <c r="V50" s="374">
        <f t="shared" si="5"/>
        <v>150</v>
      </c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</row>
    <row r="51" spans="1:34" ht="17.1" customHeight="1">
      <c r="A51" s="376">
        <f t="shared" si="2"/>
        <v>36</v>
      </c>
      <c r="B51" s="377" t="s">
        <v>304</v>
      </c>
      <c r="C51" s="377"/>
      <c r="D51" s="355" t="s">
        <v>305</v>
      </c>
      <c r="E51" s="355"/>
      <c r="F51" s="369" t="s">
        <v>306</v>
      </c>
      <c r="G51" s="370">
        <v>30</v>
      </c>
      <c r="H51" s="369" t="s">
        <v>263</v>
      </c>
      <c r="I51" s="371">
        <v>3</v>
      </c>
      <c r="J51" s="371"/>
      <c r="K51" s="371"/>
      <c r="L51" s="371"/>
      <c r="M51" s="371"/>
      <c r="N51" s="371"/>
      <c r="O51" s="371">
        <v>2</v>
      </c>
      <c r="P51" s="371"/>
      <c r="Q51" s="371"/>
      <c r="R51" s="371"/>
      <c r="S51" s="371"/>
      <c r="T51" s="371"/>
      <c r="U51" s="373">
        <f t="shared" si="4"/>
        <v>5</v>
      </c>
      <c r="V51" s="374">
        <f t="shared" si="5"/>
        <v>150</v>
      </c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</row>
    <row r="52" spans="1:34" ht="17.1" customHeight="1">
      <c r="A52" s="376">
        <f t="shared" si="2"/>
        <v>37</v>
      </c>
      <c r="B52" s="377" t="s">
        <v>307</v>
      </c>
      <c r="C52" s="377"/>
      <c r="D52" s="355"/>
      <c r="E52" s="355"/>
      <c r="F52" s="369" t="s">
        <v>274</v>
      </c>
      <c r="G52" s="370">
        <v>30</v>
      </c>
      <c r="H52" s="369" t="s">
        <v>263</v>
      </c>
      <c r="I52" s="371">
        <v>5</v>
      </c>
      <c r="J52" s="371"/>
      <c r="K52" s="371"/>
      <c r="L52" s="371">
        <v>5</v>
      </c>
      <c r="M52" s="371"/>
      <c r="N52" s="371"/>
      <c r="O52" s="371">
        <v>5</v>
      </c>
      <c r="P52" s="371"/>
      <c r="Q52" s="371"/>
      <c r="R52" s="371">
        <v>5</v>
      </c>
      <c r="S52" s="371"/>
      <c r="T52" s="371"/>
      <c r="U52" s="373">
        <f t="shared" si="4"/>
        <v>20</v>
      </c>
      <c r="V52" s="374">
        <f t="shared" si="5"/>
        <v>600</v>
      </c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</row>
    <row r="53" spans="1:34" ht="17.1" customHeight="1">
      <c r="A53" s="376">
        <f t="shared" si="2"/>
        <v>38</v>
      </c>
      <c r="B53" s="377" t="s">
        <v>308</v>
      </c>
      <c r="C53" s="377"/>
      <c r="D53" s="355"/>
      <c r="E53" s="355"/>
      <c r="F53" s="369" t="s">
        <v>278</v>
      </c>
      <c r="G53" s="370">
        <v>20</v>
      </c>
      <c r="H53" s="369" t="s">
        <v>263</v>
      </c>
      <c r="I53" s="371">
        <v>5</v>
      </c>
      <c r="J53" s="371"/>
      <c r="K53" s="371"/>
      <c r="L53" s="371"/>
      <c r="M53" s="371"/>
      <c r="N53" s="371"/>
      <c r="O53" s="371">
        <v>5</v>
      </c>
      <c r="P53" s="371"/>
      <c r="Q53" s="371"/>
      <c r="R53" s="371"/>
      <c r="S53" s="371"/>
      <c r="T53" s="371"/>
      <c r="U53" s="373">
        <f t="shared" si="4"/>
        <v>10</v>
      </c>
      <c r="V53" s="374">
        <f t="shared" si="5"/>
        <v>200</v>
      </c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</row>
    <row r="54" spans="1:34" ht="17.1" customHeight="1">
      <c r="A54" s="376">
        <f t="shared" si="2"/>
        <v>39</v>
      </c>
      <c r="B54" s="377" t="s">
        <v>309</v>
      </c>
      <c r="C54" s="377"/>
      <c r="D54" s="355"/>
      <c r="E54" s="355"/>
      <c r="F54" s="369" t="s">
        <v>193</v>
      </c>
      <c r="G54" s="370">
        <v>100</v>
      </c>
      <c r="H54" s="369" t="s">
        <v>263</v>
      </c>
      <c r="I54" s="371">
        <v>1</v>
      </c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3">
        <f t="shared" si="4"/>
        <v>1</v>
      </c>
      <c r="V54" s="374">
        <f t="shared" si="5"/>
        <v>100</v>
      </c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</row>
    <row r="55" spans="1:34" ht="17.1" customHeight="1">
      <c r="A55" s="376">
        <f t="shared" si="2"/>
        <v>40</v>
      </c>
      <c r="B55" s="377" t="s">
        <v>310</v>
      </c>
      <c r="C55" s="377"/>
      <c r="D55" s="355"/>
      <c r="E55" s="355"/>
      <c r="F55" s="369" t="s">
        <v>278</v>
      </c>
      <c r="G55" s="370">
        <v>4250</v>
      </c>
      <c r="H55" s="369" t="s">
        <v>263</v>
      </c>
      <c r="I55" s="371"/>
      <c r="J55" s="371"/>
      <c r="K55" s="371"/>
      <c r="L55" s="371">
        <v>1</v>
      </c>
      <c r="M55" s="371"/>
      <c r="N55" s="371"/>
      <c r="O55" s="371"/>
      <c r="P55" s="371"/>
      <c r="Q55" s="371"/>
      <c r="R55" s="371">
        <v>1</v>
      </c>
      <c r="S55" s="371"/>
      <c r="T55" s="371"/>
      <c r="U55" s="373">
        <f t="shared" si="4"/>
        <v>2</v>
      </c>
      <c r="V55" s="374">
        <f t="shared" si="5"/>
        <v>8500</v>
      </c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</row>
    <row r="56" spans="1:34" ht="17.1" customHeight="1">
      <c r="A56" s="376">
        <f t="shared" si="2"/>
        <v>41</v>
      </c>
      <c r="B56" s="377" t="s">
        <v>311</v>
      </c>
      <c r="C56" s="377"/>
      <c r="D56" s="355"/>
      <c r="E56" s="355"/>
      <c r="F56" s="369" t="s">
        <v>278</v>
      </c>
      <c r="G56" s="370">
        <v>0.6</v>
      </c>
      <c r="H56" s="369" t="s">
        <v>263</v>
      </c>
      <c r="I56" s="371">
        <v>125</v>
      </c>
      <c r="J56" s="371"/>
      <c r="K56" s="371"/>
      <c r="L56" s="371">
        <v>125</v>
      </c>
      <c r="M56" s="371"/>
      <c r="N56" s="371"/>
      <c r="O56" s="371">
        <v>125</v>
      </c>
      <c r="P56" s="371"/>
      <c r="Q56" s="371"/>
      <c r="R56" s="371">
        <v>125</v>
      </c>
      <c r="S56" s="371"/>
      <c r="T56" s="371"/>
      <c r="U56" s="373">
        <f t="shared" si="4"/>
        <v>500</v>
      </c>
      <c r="V56" s="374">
        <f t="shared" si="5"/>
        <v>300</v>
      </c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</row>
    <row r="57" spans="1:34" ht="17.1" customHeight="1">
      <c r="A57" s="376">
        <f t="shared" si="2"/>
        <v>42</v>
      </c>
      <c r="B57" s="377" t="s">
        <v>312</v>
      </c>
      <c r="C57" s="377"/>
      <c r="D57" s="355"/>
      <c r="E57" s="355"/>
      <c r="F57" s="369" t="s">
        <v>278</v>
      </c>
      <c r="G57" s="370">
        <v>500</v>
      </c>
      <c r="H57" s="369" t="s">
        <v>263</v>
      </c>
      <c r="I57" s="371">
        <v>2</v>
      </c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3">
        <f t="shared" si="4"/>
        <v>2</v>
      </c>
      <c r="V57" s="374">
        <f t="shared" si="5"/>
        <v>1000</v>
      </c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</row>
    <row r="58" spans="1:34" ht="17.1" customHeight="1">
      <c r="A58" s="376">
        <f t="shared" si="2"/>
        <v>43</v>
      </c>
      <c r="B58" s="377" t="s">
        <v>313</v>
      </c>
      <c r="C58" s="377"/>
      <c r="D58" s="355"/>
      <c r="E58" s="355"/>
      <c r="F58" s="369" t="s">
        <v>299</v>
      </c>
      <c r="G58" s="370">
        <v>100</v>
      </c>
      <c r="H58" s="369" t="s">
        <v>263</v>
      </c>
      <c r="I58" s="371">
        <v>2</v>
      </c>
      <c r="J58" s="371"/>
      <c r="K58" s="371"/>
      <c r="L58" s="371"/>
      <c r="M58" s="371"/>
      <c r="N58" s="371"/>
      <c r="O58" s="371">
        <v>1</v>
      </c>
      <c r="P58" s="371"/>
      <c r="Q58" s="371"/>
      <c r="R58" s="371"/>
      <c r="S58" s="371"/>
      <c r="T58" s="371"/>
      <c r="U58" s="373">
        <f t="shared" si="4"/>
        <v>3</v>
      </c>
      <c r="V58" s="374">
        <f t="shared" si="5"/>
        <v>300</v>
      </c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</row>
    <row r="59" spans="1:34" ht="17.1" customHeight="1">
      <c r="A59" s="376">
        <f t="shared" si="2"/>
        <v>44</v>
      </c>
      <c r="B59" s="377" t="s">
        <v>314</v>
      </c>
      <c r="C59" s="377"/>
      <c r="D59" s="355"/>
      <c r="E59" s="355"/>
      <c r="F59" s="369" t="s">
        <v>278</v>
      </c>
      <c r="G59" s="370">
        <v>50</v>
      </c>
      <c r="H59" s="369" t="s">
        <v>263</v>
      </c>
      <c r="I59" s="371">
        <v>15</v>
      </c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3">
        <f t="shared" si="4"/>
        <v>15</v>
      </c>
      <c r="V59" s="374">
        <f t="shared" si="5"/>
        <v>750</v>
      </c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</row>
    <row r="60" spans="1:34" ht="17.1" customHeight="1">
      <c r="A60" s="376">
        <f t="shared" si="2"/>
        <v>45</v>
      </c>
      <c r="B60" s="377" t="s">
        <v>315</v>
      </c>
      <c r="C60" s="377"/>
      <c r="D60" s="355"/>
      <c r="E60" s="355"/>
      <c r="F60" s="369" t="s">
        <v>278</v>
      </c>
      <c r="G60" s="370">
        <v>100</v>
      </c>
      <c r="H60" s="369" t="s">
        <v>263</v>
      </c>
      <c r="I60" s="371">
        <v>10</v>
      </c>
      <c r="J60" s="371"/>
      <c r="K60" s="371"/>
      <c r="L60" s="371">
        <v>10</v>
      </c>
      <c r="M60" s="371"/>
      <c r="N60" s="371"/>
      <c r="O60" s="371">
        <v>10</v>
      </c>
      <c r="P60" s="371"/>
      <c r="Q60" s="371"/>
      <c r="R60" s="371"/>
      <c r="S60" s="371"/>
      <c r="T60" s="371"/>
      <c r="U60" s="373">
        <f t="shared" si="4"/>
        <v>30</v>
      </c>
      <c r="V60" s="374">
        <f t="shared" si="5"/>
        <v>3000</v>
      </c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</row>
    <row r="61" spans="1:34" ht="17.1" customHeight="1">
      <c r="A61" s="376">
        <f t="shared" si="2"/>
        <v>46</v>
      </c>
      <c r="B61" s="377" t="s">
        <v>316</v>
      </c>
      <c r="C61" s="377"/>
      <c r="D61" s="355"/>
      <c r="E61" s="355"/>
      <c r="F61" s="369" t="s">
        <v>299</v>
      </c>
      <c r="G61" s="370">
        <v>65</v>
      </c>
      <c r="H61" s="369" t="s">
        <v>263</v>
      </c>
      <c r="I61" s="371">
        <v>20</v>
      </c>
      <c r="J61" s="371"/>
      <c r="K61" s="371"/>
      <c r="L61" s="371">
        <v>20</v>
      </c>
      <c r="M61" s="371"/>
      <c r="N61" s="371"/>
      <c r="O61" s="371">
        <v>20</v>
      </c>
      <c r="P61" s="371"/>
      <c r="Q61" s="371"/>
      <c r="R61" s="371">
        <v>20</v>
      </c>
      <c r="S61" s="371"/>
      <c r="T61" s="371"/>
      <c r="U61" s="373">
        <f t="shared" si="4"/>
        <v>80</v>
      </c>
      <c r="V61" s="374">
        <f t="shared" si="5"/>
        <v>5200</v>
      </c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</row>
    <row r="62" spans="1:34" ht="17.1" customHeight="1">
      <c r="A62" s="376">
        <f t="shared" si="2"/>
        <v>47</v>
      </c>
      <c r="B62" s="377" t="s">
        <v>317</v>
      </c>
      <c r="C62" s="377"/>
      <c r="D62" s="355"/>
      <c r="E62" s="355"/>
      <c r="F62" s="369" t="s">
        <v>278</v>
      </c>
      <c r="G62" s="370">
        <v>100</v>
      </c>
      <c r="H62" s="369" t="s">
        <v>263</v>
      </c>
      <c r="I62" s="371">
        <v>5</v>
      </c>
      <c r="J62" s="371"/>
      <c r="K62" s="371"/>
      <c r="L62" s="371"/>
      <c r="M62" s="371"/>
      <c r="N62" s="371"/>
      <c r="O62" s="371">
        <v>5</v>
      </c>
      <c r="P62" s="371"/>
      <c r="Q62" s="371"/>
      <c r="R62" s="371"/>
      <c r="S62" s="371"/>
      <c r="T62" s="371"/>
      <c r="U62" s="373">
        <f t="shared" si="4"/>
        <v>10</v>
      </c>
      <c r="V62" s="374">
        <f t="shared" si="5"/>
        <v>1000</v>
      </c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</row>
    <row r="63" spans="1:34" ht="17.1" customHeight="1">
      <c r="A63" s="376">
        <f t="shared" si="2"/>
        <v>48</v>
      </c>
      <c r="B63" s="377" t="s">
        <v>318</v>
      </c>
      <c r="C63" s="377"/>
      <c r="D63" s="355"/>
      <c r="E63" s="355"/>
      <c r="F63" s="369" t="s">
        <v>278</v>
      </c>
      <c r="G63" s="370">
        <v>55</v>
      </c>
      <c r="H63" s="369" t="s">
        <v>263</v>
      </c>
      <c r="I63" s="371">
        <v>6</v>
      </c>
      <c r="J63" s="371"/>
      <c r="K63" s="371"/>
      <c r="L63" s="371"/>
      <c r="M63" s="371"/>
      <c r="N63" s="371"/>
      <c r="O63" s="371">
        <v>6</v>
      </c>
      <c r="P63" s="371"/>
      <c r="Q63" s="371"/>
      <c r="R63" s="371"/>
      <c r="S63" s="371"/>
      <c r="T63" s="371"/>
      <c r="U63" s="373">
        <f t="shared" si="4"/>
        <v>12</v>
      </c>
      <c r="V63" s="374">
        <f t="shared" si="5"/>
        <v>660</v>
      </c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</row>
    <row r="64" spans="1:34" ht="17.1" customHeight="1">
      <c r="A64" s="376">
        <f t="shared" si="2"/>
        <v>49</v>
      </c>
      <c r="B64" s="377" t="s">
        <v>319</v>
      </c>
      <c r="C64" s="377"/>
      <c r="D64" s="355"/>
      <c r="E64" s="355"/>
      <c r="F64" s="369" t="s">
        <v>278</v>
      </c>
      <c r="G64" s="370">
        <v>100</v>
      </c>
      <c r="H64" s="369" t="s">
        <v>263</v>
      </c>
      <c r="I64" s="371">
        <v>5</v>
      </c>
      <c r="J64" s="371"/>
      <c r="K64" s="371"/>
      <c r="L64" s="371"/>
      <c r="M64" s="371"/>
      <c r="N64" s="371"/>
      <c r="O64" s="371">
        <v>5</v>
      </c>
      <c r="P64" s="371"/>
      <c r="Q64" s="371"/>
      <c r="R64" s="371"/>
      <c r="S64" s="371"/>
      <c r="T64" s="371"/>
      <c r="U64" s="373">
        <f t="shared" si="4"/>
        <v>10</v>
      </c>
      <c r="V64" s="374">
        <f t="shared" si="5"/>
        <v>1000</v>
      </c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</row>
    <row r="65" spans="1:34" ht="17.1" customHeight="1">
      <c r="A65" s="376">
        <f t="shared" si="2"/>
        <v>50</v>
      </c>
      <c r="B65" s="377" t="s">
        <v>320</v>
      </c>
      <c r="C65" s="377"/>
      <c r="D65" s="355"/>
      <c r="E65" s="355"/>
      <c r="F65" s="369" t="s">
        <v>278</v>
      </c>
      <c r="G65" s="370">
        <v>170</v>
      </c>
      <c r="H65" s="369" t="s">
        <v>263</v>
      </c>
      <c r="I65" s="371">
        <v>3</v>
      </c>
      <c r="J65" s="371"/>
      <c r="K65" s="371"/>
      <c r="L65" s="371"/>
      <c r="M65" s="371"/>
      <c r="N65" s="371"/>
      <c r="O65" s="371">
        <v>3</v>
      </c>
      <c r="P65" s="371"/>
      <c r="Q65" s="371"/>
      <c r="R65" s="371"/>
      <c r="S65" s="371"/>
      <c r="T65" s="371"/>
      <c r="U65" s="373">
        <f t="shared" si="4"/>
        <v>6</v>
      </c>
      <c r="V65" s="374">
        <f t="shared" si="5"/>
        <v>1020</v>
      </c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</row>
    <row r="66" spans="1:34" ht="17.1" customHeight="1">
      <c r="A66" s="376">
        <f t="shared" si="2"/>
        <v>51</v>
      </c>
      <c r="B66" s="377" t="s">
        <v>321</v>
      </c>
      <c r="C66" s="377"/>
      <c r="D66" s="355"/>
      <c r="E66" s="355"/>
      <c r="F66" s="369" t="s">
        <v>278</v>
      </c>
      <c r="G66" s="370">
        <v>300</v>
      </c>
      <c r="H66" s="369" t="s">
        <v>263</v>
      </c>
      <c r="I66" s="371">
        <v>5</v>
      </c>
      <c r="J66" s="371"/>
      <c r="K66" s="371"/>
      <c r="L66" s="371"/>
      <c r="M66" s="371"/>
      <c r="N66" s="371"/>
      <c r="O66" s="371">
        <v>5</v>
      </c>
      <c r="P66" s="371"/>
      <c r="Q66" s="371"/>
      <c r="R66" s="371"/>
      <c r="S66" s="371"/>
      <c r="T66" s="371"/>
      <c r="U66" s="373">
        <f aca="true" t="shared" si="6" ref="U66">SUM(I66:T66)</f>
        <v>10</v>
      </c>
      <c r="V66" s="374">
        <f t="shared" si="5"/>
        <v>3000</v>
      </c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</row>
    <row r="67" spans="1:34" ht="17.1" customHeight="1">
      <c r="A67" s="376">
        <f t="shared" si="2"/>
        <v>52</v>
      </c>
      <c r="B67" s="377" t="s">
        <v>322</v>
      </c>
      <c r="C67" s="377"/>
      <c r="D67" s="355"/>
      <c r="E67" s="355"/>
      <c r="F67" s="369" t="s">
        <v>278</v>
      </c>
      <c r="G67" s="370">
        <v>335</v>
      </c>
      <c r="H67" s="369" t="s">
        <v>263</v>
      </c>
      <c r="I67" s="371">
        <v>3</v>
      </c>
      <c r="J67" s="371"/>
      <c r="K67" s="371"/>
      <c r="L67" s="371"/>
      <c r="M67" s="371"/>
      <c r="N67" s="371"/>
      <c r="O67" s="371">
        <v>3</v>
      </c>
      <c r="P67" s="371"/>
      <c r="Q67" s="371"/>
      <c r="R67" s="371"/>
      <c r="S67" s="371"/>
      <c r="T67" s="371"/>
      <c r="U67" s="373">
        <f t="shared" si="4"/>
        <v>6</v>
      </c>
      <c r="V67" s="374">
        <f t="shared" si="5"/>
        <v>2010</v>
      </c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</row>
    <row r="68" spans="1:34" ht="17.1" customHeight="1">
      <c r="A68" s="376">
        <f t="shared" si="2"/>
        <v>53</v>
      </c>
      <c r="B68" s="377" t="s">
        <v>323</v>
      </c>
      <c r="C68" s="377"/>
      <c r="D68" s="355"/>
      <c r="E68" s="355"/>
      <c r="F68" s="369" t="s">
        <v>278</v>
      </c>
      <c r="G68" s="370">
        <v>85</v>
      </c>
      <c r="H68" s="369" t="s">
        <v>263</v>
      </c>
      <c r="I68" s="371">
        <v>6</v>
      </c>
      <c r="J68" s="371"/>
      <c r="K68" s="371"/>
      <c r="L68" s="371"/>
      <c r="M68" s="371"/>
      <c r="N68" s="371"/>
      <c r="O68" s="371">
        <v>6</v>
      </c>
      <c r="P68" s="371"/>
      <c r="Q68" s="371"/>
      <c r="R68" s="371"/>
      <c r="S68" s="371"/>
      <c r="T68" s="371"/>
      <c r="U68" s="373">
        <f t="shared" si="4"/>
        <v>12</v>
      </c>
      <c r="V68" s="374">
        <f t="shared" si="5"/>
        <v>1020</v>
      </c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</row>
    <row r="69" spans="1:34" ht="28.5" customHeight="1">
      <c r="A69" s="376">
        <f t="shared" si="2"/>
        <v>54</v>
      </c>
      <c r="B69" s="381" t="s">
        <v>324</v>
      </c>
      <c r="C69" s="381"/>
      <c r="D69" s="355"/>
      <c r="E69" s="355"/>
      <c r="F69" s="369" t="s">
        <v>278</v>
      </c>
      <c r="G69" s="370">
        <v>50</v>
      </c>
      <c r="H69" s="369" t="s">
        <v>263</v>
      </c>
      <c r="I69" s="371">
        <v>1000</v>
      </c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3">
        <f t="shared" si="4"/>
        <v>1000</v>
      </c>
      <c r="V69" s="374">
        <f t="shared" si="5"/>
        <v>50000</v>
      </c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</row>
    <row r="70" spans="1:34" ht="17.1" customHeight="1">
      <c r="A70" s="376">
        <f t="shared" si="2"/>
        <v>55</v>
      </c>
      <c r="B70" s="377" t="s">
        <v>325</v>
      </c>
      <c r="C70" s="377"/>
      <c r="D70" s="355"/>
      <c r="E70" s="355"/>
      <c r="F70" s="369" t="s">
        <v>278</v>
      </c>
      <c r="G70" s="370">
        <v>10</v>
      </c>
      <c r="H70" s="369" t="s">
        <v>263</v>
      </c>
      <c r="I70" s="371">
        <v>1000</v>
      </c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3">
        <f t="shared" si="4"/>
        <v>1000</v>
      </c>
      <c r="V70" s="374">
        <f t="shared" si="5"/>
        <v>10000</v>
      </c>
      <c r="W70" s="375"/>
      <c r="X70" s="375"/>
      <c r="Y70" s="375"/>
      <c r="Z70" s="375"/>
      <c r="AA70" s="375"/>
      <c r="AB70" s="375"/>
      <c r="AC70" s="375"/>
      <c r="AD70" s="375"/>
      <c r="AE70" s="375"/>
      <c r="AF70" s="375"/>
      <c r="AG70" s="375"/>
      <c r="AH70" s="375"/>
    </row>
    <row r="71" spans="1:34" ht="17.1" customHeight="1">
      <c r="A71" s="376">
        <f t="shared" si="2"/>
        <v>56</v>
      </c>
      <c r="B71" s="377" t="s">
        <v>326</v>
      </c>
      <c r="C71" s="377"/>
      <c r="D71" s="355"/>
      <c r="E71" s="355"/>
      <c r="F71" s="369" t="s">
        <v>278</v>
      </c>
      <c r="G71" s="370">
        <v>250</v>
      </c>
      <c r="H71" s="369" t="s">
        <v>263</v>
      </c>
      <c r="I71" s="371">
        <v>8</v>
      </c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3">
        <f t="shared" si="4"/>
        <v>8</v>
      </c>
      <c r="V71" s="374">
        <f t="shared" si="5"/>
        <v>2000</v>
      </c>
      <c r="W71" s="375"/>
      <c r="X71" s="375"/>
      <c r="Y71" s="375"/>
      <c r="Z71" s="375"/>
      <c r="AA71" s="375"/>
      <c r="AB71" s="375"/>
      <c r="AC71" s="375"/>
      <c r="AD71" s="375"/>
      <c r="AE71" s="375"/>
      <c r="AF71" s="375"/>
      <c r="AG71" s="375"/>
      <c r="AH71" s="375"/>
    </row>
    <row r="72" spans="1:34" ht="17.1" customHeight="1">
      <c r="A72" s="376">
        <f t="shared" si="2"/>
        <v>57</v>
      </c>
      <c r="B72" s="377" t="s">
        <v>327</v>
      </c>
      <c r="C72" s="377"/>
      <c r="D72" s="355"/>
      <c r="E72" s="355"/>
      <c r="F72" s="369" t="s">
        <v>278</v>
      </c>
      <c r="G72" s="370">
        <v>125</v>
      </c>
      <c r="H72" s="369" t="s">
        <v>263</v>
      </c>
      <c r="I72" s="371">
        <v>8</v>
      </c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3">
        <f t="shared" si="4"/>
        <v>8</v>
      </c>
      <c r="V72" s="374">
        <f t="shared" si="5"/>
        <v>1000</v>
      </c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</row>
    <row r="73" spans="1:34" ht="17.1" customHeight="1">
      <c r="A73" s="376">
        <f t="shared" si="2"/>
        <v>58</v>
      </c>
      <c r="B73" s="377" t="s">
        <v>328</v>
      </c>
      <c r="C73" s="377"/>
      <c r="D73" s="355"/>
      <c r="E73" s="355"/>
      <c r="F73" s="369" t="s">
        <v>301</v>
      </c>
      <c r="G73" s="370">
        <v>125</v>
      </c>
      <c r="H73" s="369" t="s">
        <v>263</v>
      </c>
      <c r="I73" s="371">
        <v>5</v>
      </c>
      <c r="J73" s="371"/>
      <c r="K73" s="371"/>
      <c r="L73" s="371">
        <v>5</v>
      </c>
      <c r="M73" s="371"/>
      <c r="N73" s="371"/>
      <c r="O73" s="371">
        <v>5</v>
      </c>
      <c r="P73" s="371"/>
      <c r="Q73" s="371"/>
      <c r="R73" s="371">
        <v>5</v>
      </c>
      <c r="S73" s="371"/>
      <c r="T73" s="371"/>
      <c r="U73" s="373">
        <f t="shared" si="4"/>
        <v>20</v>
      </c>
      <c r="V73" s="374">
        <f t="shared" si="5"/>
        <v>2500</v>
      </c>
      <c r="W73" s="375"/>
      <c r="X73" s="375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</row>
    <row r="74" spans="1:34" ht="17.1" customHeight="1">
      <c r="A74" s="376">
        <f t="shared" si="2"/>
        <v>59</v>
      </c>
      <c r="B74" s="377" t="s">
        <v>329</v>
      </c>
      <c r="C74" s="377"/>
      <c r="D74" s="355"/>
      <c r="E74" s="355"/>
      <c r="F74" s="369" t="s">
        <v>266</v>
      </c>
      <c r="G74" s="370">
        <v>300</v>
      </c>
      <c r="H74" s="369" t="s">
        <v>263</v>
      </c>
      <c r="I74" s="371">
        <v>3</v>
      </c>
      <c r="J74" s="371"/>
      <c r="K74" s="371"/>
      <c r="L74" s="371"/>
      <c r="M74" s="371"/>
      <c r="N74" s="371"/>
      <c r="O74" s="371">
        <v>2</v>
      </c>
      <c r="P74" s="371"/>
      <c r="Q74" s="371"/>
      <c r="R74" s="371"/>
      <c r="S74" s="371"/>
      <c r="T74" s="371"/>
      <c r="U74" s="373">
        <f t="shared" si="4"/>
        <v>5</v>
      </c>
      <c r="V74" s="374">
        <f t="shared" si="5"/>
        <v>1500</v>
      </c>
      <c r="W74" s="375"/>
      <c r="X74" s="375"/>
      <c r="Y74" s="375"/>
      <c r="Z74" s="375"/>
      <c r="AA74" s="375"/>
      <c r="AB74" s="375"/>
      <c r="AC74" s="375"/>
      <c r="AD74" s="375"/>
      <c r="AE74" s="375"/>
      <c r="AF74" s="375"/>
      <c r="AG74" s="375"/>
      <c r="AH74" s="375"/>
    </row>
    <row r="75" spans="1:34" ht="17.1" customHeight="1">
      <c r="A75" s="376">
        <f t="shared" si="2"/>
        <v>60</v>
      </c>
      <c r="B75" s="377" t="s">
        <v>330</v>
      </c>
      <c r="C75" s="377"/>
      <c r="D75" s="355"/>
      <c r="E75" s="355"/>
      <c r="F75" s="369" t="s">
        <v>331</v>
      </c>
      <c r="G75" s="370">
        <v>120</v>
      </c>
      <c r="H75" s="369" t="s">
        <v>263</v>
      </c>
      <c r="I75" s="371">
        <v>15</v>
      </c>
      <c r="J75" s="371"/>
      <c r="K75" s="371"/>
      <c r="L75" s="371">
        <v>15</v>
      </c>
      <c r="M75" s="371"/>
      <c r="N75" s="371"/>
      <c r="O75" s="371">
        <v>15</v>
      </c>
      <c r="P75" s="371"/>
      <c r="Q75" s="371"/>
      <c r="R75" s="371">
        <v>15</v>
      </c>
      <c r="S75" s="371"/>
      <c r="T75" s="371"/>
      <c r="U75" s="373">
        <f t="shared" si="4"/>
        <v>60</v>
      </c>
      <c r="V75" s="374">
        <f t="shared" si="5"/>
        <v>7200</v>
      </c>
      <c r="W75" s="375"/>
      <c r="X75" s="375"/>
      <c r="Y75" s="375"/>
      <c r="Z75" s="375"/>
      <c r="AA75" s="375"/>
      <c r="AB75" s="375"/>
      <c r="AC75" s="375"/>
      <c r="AD75" s="375"/>
      <c r="AE75" s="375"/>
      <c r="AF75" s="375"/>
      <c r="AG75" s="375"/>
      <c r="AH75" s="375"/>
    </row>
    <row r="76" spans="1:34" ht="17.1" customHeight="1">
      <c r="A76" s="376">
        <f t="shared" si="2"/>
        <v>61</v>
      </c>
      <c r="B76" s="377" t="s">
        <v>332</v>
      </c>
      <c r="C76" s="377"/>
      <c r="D76" s="355"/>
      <c r="E76" s="355"/>
      <c r="F76" s="369" t="s">
        <v>278</v>
      </c>
      <c r="G76" s="370">
        <v>80</v>
      </c>
      <c r="H76" s="369" t="s">
        <v>263</v>
      </c>
      <c r="I76" s="371">
        <v>3</v>
      </c>
      <c r="J76" s="371"/>
      <c r="K76" s="371"/>
      <c r="L76" s="371"/>
      <c r="M76" s="371"/>
      <c r="N76" s="371"/>
      <c r="O76" s="371">
        <v>3</v>
      </c>
      <c r="P76" s="371"/>
      <c r="Q76" s="371"/>
      <c r="R76" s="371"/>
      <c r="S76" s="371"/>
      <c r="T76" s="371"/>
      <c r="U76" s="373">
        <f>SUM(I76:T76)</f>
        <v>6</v>
      </c>
      <c r="V76" s="374">
        <f>U76*G76</f>
        <v>480</v>
      </c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5"/>
      <c r="AH76" s="375"/>
    </row>
    <row r="77" spans="1:34" ht="17.25" customHeight="1">
      <c r="A77" s="382" t="s">
        <v>333</v>
      </c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4"/>
      <c r="V77" s="385">
        <f>SUM(V16:V76)</f>
        <v>200000</v>
      </c>
      <c r="W77" s="386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</row>
    <row r="78" spans="1:34" ht="23.25" customHeight="1">
      <c r="A78" s="388" t="s">
        <v>334</v>
      </c>
      <c r="B78" s="389" t="s">
        <v>335</v>
      </c>
      <c r="C78" s="390"/>
      <c r="D78" s="390"/>
      <c r="E78" s="390"/>
      <c r="F78" s="391"/>
      <c r="G78" s="390"/>
      <c r="H78" s="390"/>
      <c r="I78" s="390"/>
      <c r="J78" s="390"/>
      <c r="K78" s="390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3"/>
      <c r="W78" s="39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2" customHeight="1">
      <c r="A79" s="391"/>
      <c r="B79" s="392"/>
      <c r="C79" s="392"/>
      <c r="D79" s="392"/>
      <c r="E79" s="392"/>
      <c r="F79" s="391"/>
      <c r="G79" s="390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3"/>
      <c r="W79" s="39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5">
      <c r="A80" s="391"/>
      <c r="B80" s="392"/>
      <c r="C80" s="392" t="s">
        <v>336</v>
      </c>
      <c r="D80" s="392"/>
      <c r="E80" s="392"/>
      <c r="F80" s="391"/>
      <c r="G80" s="390"/>
      <c r="H80" s="392"/>
      <c r="I80" s="394" t="s">
        <v>337</v>
      </c>
      <c r="J80" s="394"/>
      <c r="K80" s="394"/>
      <c r="L80" s="392"/>
      <c r="M80" s="394"/>
      <c r="N80" s="394"/>
      <c r="O80" s="394"/>
      <c r="P80" s="392"/>
      <c r="Q80" s="392"/>
      <c r="R80" s="392"/>
      <c r="S80" s="392"/>
      <c r="T80" s="392"/>
      <c r="U80" s="392"/>
      <c r="V80" s="393"/>
      <c r="W80" s="39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">
      <c r="A81" s="391"/>
      <c r="B81" s="392"/>
      <c r="C81" s="392"/>
      <c r="D81" s="392"/>
      <c r="E81" s="392"/>
      <c r="F81" s="391"/>
      <c r="G81" s="390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3"/>
      <c r="W81" s="39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>
      <c r="A82" s="391"/>
      <c r="B82" s="395"/>
      <c r="C82" s="396" t="str">
        <f>L82</f>
        <v>CELINE PAULA G. CALVEZ, RPh, MBA</v>
      </c>
      <c r="D82" s="396"/>
      <c r="E82" s="396"/>
      <c r="F82" s="396"/>
      <c r="G82" s="396"/>
      <c r="H82" s="396"/>
      <c r="I82" s="396"/>
      <c r="J82" s="396"/>
      <c r="K82" s="396"/>
      <c r="L82" s="396" t="s">
        <v>338</v>
      </c>
      <c r="M82" s="396"/>
      <c r="N82" s="396"/>
      <c r="O82" s="396"/>
      <c r="P82" s="396"/>
      <c r="Q82" s="396"/>
      <c r="R82" s="396"/>
      <c r="S82" s="396"/>
      <c r="T82" s="396"/>
      <c r="U82" s="396"/>
      <c r="V82" s="393"/>
      <c r="W82" s="39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>
      <c r="A83" s="391"/>
      <c r="B83" s="397"/>
      <c r="C83" s="398" t="str">
        <f>L83</f>
        <v>Municipal Administrator</v>
      </c>
      <c r="D83" s="398"/>
      <c r="E83" s="398"/>
      <c r="F83" s="398"/>
      <c r="G83" s="398"/>
      <c r="H83" s="394"/>
      <c r="I83" s="394"/>
      <c r="J83" s="394"/>
      <c r="K83" s="394"/>
      <c r="L83" s="394" t="s">
        <v>339</v>
      </c>
      <c r="M83" s="394"/>
      <c r="N83" s="394"/>
      <c r="O83" s="394"/>
      <c r="P83" s="394"/>
      <c r="Q83" s="394"/>
      <c r="R83" s="394"/>
      <c r="S83" s="394"/>
      <c r="T83" s="394"/>
      <c r="U83" s="394"/>
      <c r="V83" s="393"/>
      <c r="W83" s="39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>
      <c r="A84" s="391"/>
      <c r="B84" s="397"/>
      <c r="C84" s="399"/>
      <c r="D84" s="399"/>
      <c r="E84" s="399"/>
      <c r="F84" s="399"/>
      <c r="G84" s="399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393"/>
      <c r="W84" s="39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>
      <c r="A85" s="391"/>
      <c r="B85" s="397"/>
      <c r="C85" s="399"/>
      <c r="D85" s="399"/>
      <c r="E85" s="399"/>
      <c r="F85" s="399"/>
      <c r="G85" s="399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393"/>
      <c r="W85" s="39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>
      <c r="A86" s="391"/>
      <c r="B86" s="397"/>
      <c r="C86" s="399"/>
      <c r="D86" s="399"/>
      <c r="E86" s="399"/>
      <c r="F86" s="399"/>
      <c r="G86" s="399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393"/>
      <c r="W86" s="39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23:34" ht="15">
      <c r="W87" s="39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23:34" ht="15">
      <c r="W88" s="39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23:34" ht="15">
      <c r="W89" s="39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23:34" ht="15">
      <c r="W90" s="39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107" ht="15">
      <c r="V107" s="401"/>
    </row>
  </sheetData>
  <mergeCells count="149">
    <mergeCell ref="C82:G82"/>
    <mergeCell ref="H82:K82"/>
    <mergeCell ref="L82:U82"/>
    <mergeCell ref="C83:G83"/>
    <mergeCell ref="H83:K83"/>
    <mergeCell ref="L83:U83"/>
    <mergeCell ref="B75:C75"/>
    <mergeCell ref="D75:E75"/>
    <mergeCell ref="B76:C76"/>
    <mergeCell ref="D76:E76"/>
    <mergeCell ref="A77:U77"/>
    <mergeCell ref="I80:K80"/>
    <mergeCell ref="M80:O80"/>
    <mergeCell ref="B72:C72"/>
    <mergeCell ref="D72:E72"/>
    <mergeCell ref="B73:C73"/>
    <mergeCell ref="D73:E73"/>
    <mergeCell ref="B74:C74"/>
    <mergeCell ref="D74:E74"/>
    <mergeCell ref="B69:C69"/>
    <mergeCell ref="D69:E69"/>
    <mergeCell ref="B70:C70"/>
    <mergeCell ref="D70:E70"/>
    <mergeCell ref="B71:C71"/>
    <mergeCell ref="D71:E71"/>
    <mergeCell ref="B66:C66"/>
    <mergeCell ref="D66:E66"/>
    <mergeCell ref="B67:C67"/>
    <mergeCell ref="D67:E67"/>
    <mergeCell ref="B68:C68"/>
    <mergeCell ref="D68:E68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A8:V8"/>
    <mergeCell ref="E9:I9"/>
    <mergeCell ref="A13:A14"/>
    <mergeCell ref="B13:C14"/>
    <mergeCell ref="D13:E14"/>
    <mergeCell ref="F13:F14"/>
    <mergeCell ref="G13:G14"/>
    <mergeCell ref="H13:H14"/>
    <mergeCell ref="I13:U13"/>
    <mergeCell ref="V13:V14"/>
    <mergeCell ref="A1:V1"/>
    <mergeCell ref="A2:V2"/>
    <mergeCell ref="A3:V3"/>
    <mergeCell ref="A4:V4"/>
    <mergeCell ref="A5:V5"/>
    <mergeCell ref="A6:V6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colBreaks count="1" manualBreakCount="1">
    <brk id="22" min="3" max="16383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="90" zoomScaleNormal="90" zoomScaleSheetLayoutView="100" workbookViewId="0" topLeftCell="A1">
      <selection activeCell="A1" sqref="A1:XFD2"/>
    </sheetView>
  </sheetViews>
  <sheetFormatPr defaultColWidth="9.140625" defaultRowHeight="15"/>
  <cols>
    <col min="1" max="1" width="5.421875" style="443" customWidth="1"/>
    <col min="2" max="2" width="10.140625" style="0" customWidth="1"/>
    <col min="3" max="3" width="13.421875" style="0" customWidth="1"/>
    <col min="4" max="4" width="4.8515625" style="0" customWidth="1"/>
    <col min="5" max="5" width="6.7109375" style="0" customWidth="1"/>
    <col min="6" max="6" width="9.7109375" style="358" customWidth="1"/>
    <col min="7" max="7" width="7.7109375" style="359" customWidth="1"/>
    <col min="8" max="8" width="12.8515625" style="0" customWidth="1"/>
    <col min="9" max="9" width="6.00390625" style="0" customWidth="1"/>
    <col min="10" max="11" width="3.7109375" style="0" customWidth="1"/>
    <col min="12" max="12" width="5.8515625" style="0" customWidth="1"/>
    <col min="13" max="14" width="3.7109375" style="0" customWidth="1"/>
    <col min="15" max="15" width="6.7109375" style="0" customWidth="1"/>
    <col min="16" max="17" width="3.7109375" style="0" customWidth="1"/>
    <col min="18" max="18" width="5.8515625" style="0" customWidth="1"/>
    <col min="19" max="20" width="3.7109375" style="0" customWidth="1"/>
    <col min="21" max="21" width="8.8515625" style="615" customWidth="1"/>
    <col min="22" max="22" width="12.57421875" style="0" customWidth="1"/>
    <col min="23" max="34" width="6.421875" style="0" customWidth="1"/>
  </cols>
  <sheetData>
    <row r="1" spans="1:22" ht="1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ht="1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</row>
    <row r="3" spans="1:22" ht="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</row>
    <row r="4" spans="1:34" ht="15">
      <c r="A4" s="331" t="s">
        <v>251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</row>
    <row r="5" spans="1:34" ht="15">
      <c r="A5" s="331" t="s">
        <v>252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</row>
    <row r="6" spans="1:34" ht="15.75" customHeight="1">
      <c r="A6" s="333" t="s">
        <v>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</row>
    <row r="7" spans="1:21" ht="6.75" customHeight="1">
      <c r="A7" s="429"/>
      <c r="B7" s="336"/>
      <c r="C7" s="336"/>
      <c r="D7" s="336"/>
      <c r="E7" s="336"/>
      <c r="F7" s="335"/>
      <c r="G7" s="337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590"/>
    </row>
    <row r="8" spans="1:34" ht="16.5" customHeight="1">
      <c r="A8" s="333" t="s">
        <v>486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</row>
    <row r="9" spans="1:34" ht="15" customHeight="1">
      <c r="A9" s="429"/>
      <c r="B9" s="336"/>
      <c r="C9" s="336"/>
      <c r="D9" s="336"/>
      <c r="E9" s="333"/>
      <c r="F9" s="333"/>
      <c r="G9" s="333"/>
      <c r="H9" s="333"/>
      <c r="I9" s="333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591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</row>
    <row r="10" spans="1:21" ht="15">
      <c r="A10" s="430" t="s">
        <v>253</v>
      </c>
      <c r="B10" s="346"/>
      <c r="C10" s="342" t="s">
        <v>487</v>
      </c>
      <c r="D10" s="343"/>
      <c r="E10" s="343"/>
      <c r="F10" s="344"/>
      <c r="G10" s="345"/>
      <c r="H10" s="346"/>
      <c r="I10" s="346"/>
      <c r="J10" s="346"/>
      <c r="K10" s="346"/>
      <c r="L10" s="346"/>
      <c r="M10" s="346"/>
      <c r="N10" s="336"/>
      <c r="O10" s="336"/>
      <c r="P10" s="336"/>
      <c r="Q10" s="336"/>
      <c r="R10" s="336"/>
      <c r="S10" s="336"/>
      <c r="T10" s="336"/>
      <c r="U10" s="590"/>
    </row>
    <row r="11" spans="1:21" ht="14.25" customHeight="1">
      <c r="A11" s="431" t="s">
        <v>133</v>
      </c>
      <c r="B11" s="346"/>
      <c r="C11" s="342"/>
      <c r="D11" s="343"/>
      <c r="E11" s="343"/>
      <c r="F11" s="344"/>
      <c r="G11" s="345"/>
      <c r="H11" s="346" t="s">
        <v>255</v>
      </c>
      <c r="I11" s="348"/>
      <c r="J11" s="348"/>
      <c r="K11" s="348"/>
      <c r="L11" s="348"/>
      <c r="M11" s="348"/>
      <c r="N11" s="336"/>
      <c r="O11" s="336"/>
      <c r="P11" s="336"/>
      <c r="Q11" s="336"/>
      <c r="R11" s="336"/>
      <c r="S11" s="336"/>
      <c r="T11" s="336"/>
      <c r="U11" s="590"/>
    </row>
    <row r="12" spans="1:21" ht="15" customHeight="1">
      <c r="A12" s="430" t="s">
        <v>256</v>
      </c>
      <c r="B12" s="346"/>
      <c r="C12" s="346"/>
      <c r="D12" s="346"/>
      <c r="E12" s="346"/>
      <c r="F12" s="349"/>
      <c r="G12" s="345"/>
      <c r="H12" s="346"/>
      <c r="I12" s="346"/>
      <c r="J12" s="346"/>
      <c r="K12" s="346"/>
      <c r="L12" s="346"/>
      <c r="M12" s="346"/>
      <c r="N12" s="336"/>
      <c r="O12" s="336"/>
      <c r="P12" s="336"/>
      <c r="Q12" s="336"/>
      <c r="R12" s="336"/>
      <c r="S12" s="336"/>
      <c r="T12" s="336"/>
      <c r="U12" s="590"/>
    </row>
    <row r="13" spans="1:37" ht="15.75" customHeight="1">
      <c r="A13" s="350" t="s">
        <v>136</v>
      </c>
      <c r="B13" s="351" t="s">
        <v>137</v>
      </c>
      <c r="C13" s="351"/>
      <c r="D13" s="352" t="s">
        <v>257</v>
      </c>
      <c r="E13" s="353"/>
      <c r="F13" s="354" t="s">
        <v>139</v>
      </c>
      <c r="G13" s="350" t="s">
        <v>140</v>
      </c>
      <c r="H13" s="354" t="s">
        <v>141</v>
      </c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0" t="s">
        <v>143</v>
      </c>
      <c r="W13" s="356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8"/>
      <c r="AJ13" s="359"/>
      <c r="AK13" s="359"/>
    </row>
    <row r="14" spans="1:34" ht="23.25" customHeight="1">
      <c r="A14" s="350"/>
      <c r="B14" s="351"/>
      <c r="C14" s="351"/>
      <c r="D14" s="360"/>
      <c r="E14" s="361"/>
      <c r="F14" s="362"/>
      <c r="G14" s="350"/>
      <c r="H14" s="362"/>
      <c r="I14" s="363" t="s">
        <v>144</v>
      </c>
      <c r="J14" s="363" t="s">
        <v>145</v>
      </c>
      <c r="K14" s="363" t="s">
        <v>146</v>
      </c>
      <c r="L14" s="363" t="s">
        <v>147</v>
      </c>
      <c r="M14" s="363" t="s">
        <v>148</v>
      </c>
      <c r="N14" s="363" t="s">
        <v>149</v>
      </c>
      <c r="O14" s="363" t="s">
        <v>150</v>
      </c>
      <c r="P14" s="363" t="s">
        <v>151</v>
      </c>
      <c r="Q14" s="363" t="s">
        <v>258</v>
      </c>
      <c r="R14" s="363" t="s">
        <v>153</v>
      </c>
      <c r="S14" s="363" t="s">
        <v>259</v>
      </c>
      <c r="T14" s="364" t="s">
        <v>155</v>
      </c>
      <c r="U14" s="595" t="s">
        <v>156</v>
      </c>
      <c r="V14" s="350"/>
      <c r="W14" s="365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</row>
    <row r="15" spans="1:34" ht="17.1" customHeight="1">
      <c r="A15" s="432"/>
      <c r="B15" s="405" t="s">
        <v>1572</v>
      </c>
      <c r="C15" s="405"/>
      <c r="D15" s="355"/>
      <c r="E15" s="355"/>
      <c r="F15" s="369"/>
      <c r="G15" s="597"/>
      <c r="H15" s="369"/>
      <c r="I15" s="371"/>
      <c r="J15" s="371"/>
      <c r="K15" s="371"/>
      <c r="L15" s="371"/>
      <c r="M15" s="371"/>
      <c r="N15" s="371"/>
      <c r="O15" s="598"/>
      <c r="P15" s="371"/>
      <c r="Q15" s="371"/>
      <c r="R15" s="371"/>
      <c r="S15" s="371"/>
      <c r="T15" s="371"/>
      <c r="U15" s="599"/>
      <c r="V15" s="374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433" t="s">
        <v>1573</v>
      </c>
      <c r="B16" s="434" t="s">
        <v>1574</v>
      </c>
      <c r="C16" s="434"/>
      <c r="D16" s="355"/>
      <c r="E16" s="355"/>
      <c r="F16" s="369"/>
      <c r="G16" s="597"/>
      <c r="H16" s="369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599"/>
      <c r="V16" s="374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600" t="s">
        <v>1575</v>
      </c>
      <c r="B17" s="377" t="s">
        <v>1576</v>
      </c>
      <c r="C17" s="377"/>
      <c r="D17" s="355"/>
      <c r="E17" s="355"/>
      <c r="F17" s="369" t="s">
        <v>266</v>
      </c>
      <c r="G17" s="597">
        <v>47</v>
      </c>
      <c r="H17" s="369" t="s">
        <v>263</v>
      </c>
      <c r="I17" s="601">
        <v>24800</v>
      </c>
      <c r="J17" s="601"/>
      <c r="K17" s="601"/>
      <c r="L17" s="601">
        <v>24800</v>
      </c>
      <c r="M17" s="601"/>
      <c r="N17" s="601"/>
      <c r="O17" s="601">
        <v>24800</v>
      </c>
      <c r="P17" s="601"/>
      <c r="Q17" s="601"/>
      <c r="R17" s="601">
        <v>24800</v>
      </c>
      <c r="S17" s="371"/>
      <c r="T17" s="371"/>
      <c r="U17" s="599">
        <f aca="true" t="shared" si="0" ref="U17:U23">SUM(I17:T17)</f>
        <v>99200</v>
      </c>
      <c r="V17" s="602">
        <f aca="true" t="shared" si="1" ref="V17:V23">U17*G17</f>
        <v>4662400</v>
      </c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7.1" customHeight="1">
      <c r="A18" s="600" t="s">
        <v>1577</v>
      </c>
      <c r="B18" s="377" t="s">
        <v>1578</v>
      </c>
      <c r="C18" s="377"/>
      <c r="D18" s="355"/>
      <c r="E18" s="355"/>
      <c r="F18" s="369" t="s">
        <v>266</v>
      </c>
      <c r="G18" s="597">
        <v>200</v>
      </c>
      <c r="H18" s="369" t="s">
        <v>263</v>
      </c>
      <c r="I18" s="601">
        <v>400</v>
      </c>
      <c r="J18" s="601"/>
      <c r="K18" s="603"/>
      <c r="L18" s="601">
        <v>400</v>
      </c>
      <c r="M18" s="601"/>
      <c r="N18" s="601"/>
      <c r="O18" s="601">
        <v>400</v>
      </c>
      <c r="P18" s="601"/>
      <c r="Q18" s="601"/>
      <c r="R18" s="601">
        <v>400</v>
      </c>
      <c r="S18" s="371"/>
      <c r="T18" s="371"/>
      <c r="U18" s="599">
        <f t="shared" si="0"/>
        <v>1600</v>
      </c>
      <c r="V18" s="602">
        <f t="shared" si="1"/>
        <v>320000</v>
      </c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7.1" customHeight="1">
      <c r="A19" s="433"/>
      <c r="B19" s="377"/>
      <c r="C19" s="377"/>
      <c r="D19" s="355"/>
      <c r="E19" s="355"/>
      <c r="F19" s="369"/>
      <c r="G19" s="597"/>
      <c r="H19" s="369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371"/>
      <c r="T19" s="371"/>
      <c r="U19" s="599"/>
      <c r="V19" s="602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7.1" customHeight="1">
      <c r="A20" s="433" t="s">
        <v>1579</v>
      </c>
      <c r="B20" s="435" t="s">
        <v>1580</v>
      </c>
      <c r="C20" s="435"/>
      <c r="D20" s="355"/>
      <c r="E20" s="355"/>
      <c r="F20" s="369"/>
      <c r="G20" s="597"/>
      <c r="H20" s="369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371"/>
      <c r="T20" s="371"/>
      <c r="U20" s="599"/>
      <c r="V20" s="602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6.35" customHeight="1">
      <c r="A21" s="600" t="s">
        <v>1581</v>
      </c>
      <c r="B21" s="421" t="s">
        <v>1576</v>
      </c>
      <c r="C21" s="422"/>
      <c r="D21" s="355"/>
      <c r="E21" s="355"/>
      <c r="F21" s="369" t="s">
        <v>266</v>
      </c>
      <c r="G21" s="597">
        <v>47</v>
      </c>
      <c r="H21" s="369" t="s">
        <v>263</v>
      </c>
      <c r="I21" s="601">
        <v>8000</v>
      </c>
      <c r="J21" s="601"/>
      <c r="K21" s="601"/>
      <c r="L21" s="601">
        <v>8000</v>
      </c>
      <c r="M21" s="601"/>
      <c r="N21" s="601"/>
      <c r="O21" s="601">
        <v>8000</v>
      </c>
      <c r="P21" s="601"/>
      <c r="Q21" s="601"/>
      <c r="R21" s="601">
        <v>8000</v>
      </c>
      <c r="S21" s="371"/>
      <c r="T21" s="371"/>
      <c r="U21" s="599">
        <f t="shared" si="0"/>
        <v>32000</v>
      </c>
      <c r="V21" s="602">
        <f t="shared" si="1"/>
        <v>1504000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6.35" customHeight="1">
      <c r="A22" s="600" t="s">
        <v>1582</v>
      </c>
      <c r="B22" s="381" t="s">
        <v>1583</v>
      </c>
      <c r="C22" s="381"/>
      <c r="D22" s="355"/>
      <c r="E22" s="355"/>
      <c r="F22" s="369" t="s">
        <v>266</v>
      </c>
      <c r="G22" s="597">
        <v>51</v>
      </c>
      <c r="H22" s="369" t="s">
        <v>263</v>
      </c>
      <c r="I22" s="601">
        <v>1000</v>
      </c>
      <c r="J22" s="601"/>
      <c r="K22" s="601"/>
      <c r="L22" s="601">
        <v>1000</v>
      </c>
      <c r="M22" s="601"/>
      <c r="N22" s="601"/>
      <c r="O22" s="601">
        <v>1000</v>
      </c>
      <c r="P22" s="601"/>
      <c r="Q22" s="601"/>
      <c r="R22" s="601">
        <v>1000</v>
      </c>
      <c r="S22" s="371"/>
      <c r="T22" s="371"/>
      <c r="U22" s="599">
        <f t="shared" si="0"/>
        <v>4000</v>
      </c>
      <c r="V22" s="602">
        <f t="shared" si="1"/>
        <v>204000</v>
      </c>
      <c r="W22" s="378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</row>
    <row r="23" spans="1:34" ht="16.35" customHeight="1">
      <c r="A23" s="600" t="s">
        <v>1584</v>
      </c>
      <c r="B23" s="377" t="s">
        <v>1578</v>
      </c>
      <c r="C23" s="377"/>
      <c r="D23" s="355"/>
      <c r="E23" s="355"/>
      <c r="F23" s="369" t="s">
        <v>266</v>
      </c>
      <c r="G23" s="597">
        <v>200</v>
      </c>
      <c r="H23" s="369" t="s">
        <v>263</v>
      </c>
      <c r="I23" s="601">
        <v>199</v>
      </c>
      <c r="J23" s="601"/>
      <c r="K23" s="601"/>
      <c r="L23" s="601">
        <v>200</v>
      </c>
      <c r="M23" s="601"/>
      <c r="N23" s="601"/>
      <c r="O23" s="601">
        <v>199</v>
      </c>
      <c r="P23" s="601"/>
      <c r="Q23" s="601"/>
      <c r="R23" s="601">
        <v>200</v>
      </c>
      <c r="S23" s="371"/>
      <c r="T23" s="371"/>
      <c r="U23" s="599">
        <f t="shared" si="0"/>
        <v>798</v>
      </c>
      <c r="V23" s="602">
        <f t="shared" si="1"/>
        <v>159600</v>
      </c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</row>
    <row r="24" spans="1:34" ht="16.35" customHeight="1">
      <c r="A24" s="433"/>
      <c r="B24" s="377"/>
      <c r="C24" s="377"/>
      <c r="D24" s="355"/>
      <c r="E24" s="355"/>
      <c r="F24" s="369"/>
      <c r="G24" s="597"/>
      <c r="H24" s="369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599"/>
      <c r="V24" s="602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</row>
    <row r="25" spans="1:34" ht="16.35" customHeight="1">
      <c r="A25" s="433"/>
      <c r="B25" s="435"/>
      <c r="C25" s="435"/>
      <c r="D25" s="355"/>
      <c r="E25" s="355"/>
      <c r="F25" s="369"/>
      <c r="G25" s="597"/>
      <c r="H25" s="369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599"/>
      <c r="V25" s="602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</row>
    <row r="26" spans="1:34" ht="16.35" customHeight="1" thickBot="1">
      <c r="A26" s="433"/>
      <c r="B26" s="381"/>
      <c r="C26" s="381"/>
      <c r="D26" s="355"/>
      <c r="E26" s="355"/>
      <c r="F26" s="369"/>
      <c r="G26" s="597"/>
      <c r="H26" s="369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599"/>
      <c r="V26" s="602"/>
      <c r="W26" s="375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</row>
    <row r="27" spans="1:34" ht="17.25" customHeight="1" thickTop="1">
      <c r="A27" s="440" t="s">
        <v>333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2"/>
      <c r="V27" s="613">
        <f>SUM(V15:V26)</f>
        <v>6850000</v>
      </c>
      <c r="W27" s="386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</row>
    <row r="28" spans="1:34" ht="23.25" customHeight="1">
      <c r="A28" s="389" t="s">
        <v>334</v>
      </c>
      <c r="B28" s="389" t="s">
        <v>335</v>
      </c>
      <c r="C28" s="390"/>
      <c r="D28" s="390"/>
      <c r="E28" s="390"/>
      <c r="F28" s="391"/>
      <c r="G28" s="390"/>
      <c r="H28" s="390"/>
      <c r="I28" s="390"/>
      <c r="J28" s="390"/>
      <c r="K28" s="390"/>
      <c r="L28" s="392"/>
      <c r="M28" s="392"/>
      <c r="N28" s="392"/>
      <c r="O28" s="392"/>
      <c r="P28" s="392"/>
      <c r="Q28" s="392"/>
      <c r="R28" s="392"/>
      <c r="S28" s="392"/>
      <c r="T28" s="392"/>
      <c r="U28" s="614"/>
      <c r="V28" s="393"/>
      <c r="W28" s="39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" customHeight="1">
      <c r="A29" s="397"/>
      <c r="B29" s="392"/>
      <c r="C29" s="392"/>
      <c r="D29" s="392"/>
      <c r="E29" s="392"/>
      <c r="F29" s="391"/>
      <c r="G29" s="390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614"/>
      <c r="V29" s="393"/>
      <c r="W29" s="39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>
      <c r="A30" s="397"/>
      <c r="B30" s="392"/>
      <c r="C30" s="392" t="s">
        <v>336</v>
      </c>
      <c r="D30" s="392"/>
      <c r="E30" s="392"/>
      <c r="F30" s="391"/>
      <c r="G30" s="390"/>
      <c r="H30" s="392"/>
      <c r="I30" s="394" t="s">
        <v>337</v>
      </c>
      <c r="J30" s="394"/>
      <c r="K30" s="394"/>
      <c r="L30" s="392"/>
      <c r="M30" s="394"/>
      <c r="N30" s="394"/>
      <c r="O30" s="394"/>
      <c r="P30" s="392"/>
      <c r="Q30" s="392"/>
      <c r="R30" s="392"/>
      <c r="S30" s="392"/>
      <c r="T30" s="392"/>
      <c r="U30" s="614"/>
      <c r="V30" s="393"/>
      <c r="W30" s="39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97"/>
      <c r="B31" s="392"/>
      <c r="C31" s="392"/>
      <c r="D31" s="392"/>
      <c r="E31" s="392"/>
      <c r="F31" s="391"/>
      <c r="G31" s="390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614"/>
      <c r="V31" s="393"/>
      <c r="W31" s="39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>
      <c r="A32" s="397"/>
      <c r="B32" s="395"/>
      <c r="C32" s="396" t="s">
        <v>505</v>
      </c>
      <c r="D32" s="396"/>
      <c r="E32" s="396"/>
      <c r="F32" s="396"/>
      <c r="G32" s="396"/>
      <c r="H32" s="396"/>
      <c r="I32" s="396"/>
      <c r="J32" s="396"/>
      <c r="K32" s="396"/>
      <c r="L32" s="396" t="s">
        <v>31</v>
      </c>
      <c r="M32" s="396"/>
      <c r="N32" s="396"/>
      <c r="O32" s="396"/>
      <c r="P32" s="396"/>
      <c r="Q32" s="396"/>
      <c r="R32" s="396"/>
      <c r="S32" s="396"/>
      <c r="T32" s="396"/>
      <c r="U32" s="396"/>
      <c r="V32" s="393"/>
      <c r="W32" s="39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>
      <c r="A33" s="397"/>
      <c r="B33" s="397"/>
      <c r="C33" s="394" t="s">
        <v>506</v>
      </c>
      <c r="D33" s="394"/>
      <c r="E33" s="394"/>
      <c r="F33" s="394"/>
      <c r="G33" s="394"/>
      <c r="H33" s="394"/>
      <c r="I33" s="394"/>
      <c r="J33" s="394"/>
      <c r="K33" s="394"/>
      <c r="L33" s="394" t="s">
        <v>33</v>
      </c>
      <c r="M33" s="394"/>
      <c r="N33" s="394"/>
      <c r="O33" s="394"/>
      <c r="P33" s="394"/>
      <c r="Q33" s="394"/>
      <c r="R33" s="394"/>
      <c r="S33" s="394"/>
      <c r="T33" s="394"/>
      <c r="U33" s="394"/>
      <c r="V33" s="393"/>
      <c r="W33" s="39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23" ht="15">
      <c r="A34" s="397"/>
      <c r="B34" s="392"/>
      <c r="C34" s="392"/>
      <c r="D34" s="392"/>
      <c r="E34" s="392"/>
      <c r="F34" s="391"/>
      <c r="G34" s="390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614"/>
      <c r="V34" s="393"/>
      <c r="W34" s="393"/>
    </row>
  </sheetData>
  <mergeCells count="49">
    <mergeCell ref="C33:G33"/>
    <mergeCell ref="H33:K33"/>
    <mergeCell ref="L33:U33"/>
    <mergeCell ref="A27:U27"/>
    <mergeCell ref="I30:K30"/>
    <mergeCell ref="M30:O30"/>
    <mergeCell ref="C32:G32"/>
    <mergeCell ref="H32:K32"/>
    <mergeCell ref="L32:U32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A8:V8"/>
    <mergeCell ref="E9:I9"/>
    <mergeCell ref="A13:A14"/>
    <mergeCell ref="B13:C14"/>
    <mergeCell ref="D13:E14"/>
    <mergeCell ref="F13:F14"/>
    <mergeCell ref="G13:G14"/>
    <mergeCell ref="H13:H14"/>
    <mergeCell ref="I13:U13"/>
    <mergeCell ref="V13:V14"/>
    <mergeCell ref="A1:V1"/>
    <mergeCell ref="A2:V2"/>
    <mergeCell ref="A3:V3"/>
    <mergeCell ref="A4:V4"/>
    <mergeCell ref="A5:V5"/>
    <mergeCell ref="A6:V6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rowBreaks count="2" manualBreakCount="2">
    <brk id="34" max="16383" man="1"/>
    <brk id="39" max="16383" man="1"/>
  </rowBreaks>
  <colBreaks count="1" manualBreakCount="1">
    <brk id="22" min="3" max="16383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zoomScale="90" zoomScaleNormal="90" zoomScaleSheetLayoutView="100" workbookViewId="0" topLeftCell="A1">
      <selection activeCell="A1" sqref="A1:XFD2"/>
    </sheetView>
  </sheetViews>
  <sheetFormatPr defaultColWidth="9.140625" defaultRowHeight="15"/>
  <cols>
    <col min="1" max="1" width="5.421875" style="358" customWidth="1"/>
    <col min="2" max="2" width="10.28125" style="0" customWidth="1"/>
    <col min="3" max="3" width="20.421875" style="0" customWidth="1"/>
    <col min="4" max="4" width="4.8515625" style="0" customWidth="1"/>
    <col min="5" max="5" width="6.57421875" style="0" customWidth="1"/>
    <col min="6" max="6" width="9.7109375" style="358" customWidth="1"/>
    <col min="7" max="7" width="13.421875" style="359" customWidth="1"/>
    <col min="8" max="8" width="12.8515625" style="0" customWidth="1"/>
    <col min="9" max="20" width="3.7109375" style="0" customWidth="1"/>
    <col min="21" max="21" width="6.140625" style="0" customWidth="1"/>
    <col min="22" max="22" width="13.28125" style="0" bestFit="1" customWidth="1"/>
    <col min="23" max="23" width="9.7109375" style="0" customWidth="1"/>
    <col min="24" max="25" width="9.140625" style="0" customWidth="1"/>
    <col min="26" max="26" width="8.421875" style="0" customWidth="1"/>
    <col min="27" max="27" width="13.00390625" style="0" customWidth="1"/>
    <col min="28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335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34" ht="16.5" customHeight="1">
      <c r="A5" s="333" t="s">
        <v>486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335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340" t="s">
        <v>253</v>
      </c>
      <c r="B7" s="341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336"/>
    </row>
    <row r="8" spans="1:21" ht="14.25" customHeight="1">
      <c r="A8" s="347" t="s">
        <v>133</v>
      </c>
      <c r="B8" s="346"/>
      <c r="C8" s="342"/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336"/>
    </row>
    <row r="9" spans="1:21" ht="15" customHeight="1">
      <c r="A9" s="340" t="s">
        <v>256</v>
      </c>
      <c r="B9" s="346"/>
      <c r="C9" s="346"/>
      <c r="D9" s="346"/>
      <c r="E9" s="346"/>
      <c r="F9" s="349"/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336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354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362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363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27" customHeight="1">
      <c r="A12" s="367"/>
      <c r="B12" s="368" t="s">
        <v>1585</v>
      </c>
      <c r="C12" s="368"/>
      <c r="D12" s="355"/>
      <c r="E12" s="355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373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17.1" customHeight="1">
      <c r="A13" s="376">
        <v>1</v>
      </c>
      <c r="B13" s="377" t="s">
        <v>1244</v>
      </c>
      <c r="C13" s="377"/>
      <c r="D13" s="355"/>
      <c r="E13" s="355"/>
      <c r="F13" s="369" t="s">
        <v>331</v>
      </c>
      <c r="G13" s="597">
        <v>250</v>
      </c>
      <c r="H13" s="369" t="s">
        <v>263</v>
      </c>
      <c r="I13" s="371">
        <v>35</v>
      </c>
      <c r="J13" s="371"/>
      <c r="K13" s="371"/>
      <c r="L13" s="371">
        <v>30</v>
      </c>
      <c r="M13" s="371"/>
      <c r="N13" s="371"/>
      <c r="O13" s="371">
        <v>35</v>
      </c>
      <c r="P13" s="371"/>
      <c r="Q13" s="371"/>
      <c r="R13" s="371">
        <v>30</v>
      </c>
      <c r="S13" s="371"/>
      <c r="T13" s="371"/>
      <c r="U13" s="373">
        <f aca="true" t="shared" si="0" ref="U13:U37">SUM(I13:T13)</f>
        <v>130</v>
      </c>
      <c r="V13" s="374">
        <f aca="true" t="shared" si="1" ref="V13:V34">U13*G13</f>
        <v>32500</v>
      </c>
      <c r="W13" s="610">
        <f>I13*G13</f>
        <v>8750</v>
      </c>
      <c r="X13" s="610">
        <f>L13*G13</f>
        <v>7500</v>
      </c>
      <c r="Y13" s="610">
        <f>O13*G13</f>
        <v>8750</v>
      </c>
      <c r="Z13" s="610">
        <f>R13*G13</f>
        <v>7500</v>
      </c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376">
        <f>A13+1</f>
        <v>2</v>
      </c>
      <c r="B14" s="377" t="s">
        <v>1586</v>
      </c>
      <c r="C14" s="377"/>
      <c r="D14" s="355"/>
      <c r="E14" s="355"/>
      <c r="F14" s="369" t="s">
        <v>278</v>
      </c>
      <c r="G14" s="597">
        <v>200</v>
      </c>
      <c r="H14" s="369" t="s">
        <v>263</v>
      </c>
      <c r="I14" s="371">
        <v>2</v>
      </c>
      <c r="J14" s="371"/>
      <c r="K14" s="371"/>
      <c r="L14" s="371">
        <v>2</v>
      </c>
      <c r="M14" s="371"/>
      <c r="N14" s="371"/>
      <c r="O14" s="371">
        <v>2</v>
      </c>
      <c r="P14" s="371"/>
      <c r="Q14" s="371"/>
      <c r="R14" s="371">
        <v>2</v>
      </c>
      <c r="S14" s="371"/>
      <c r="T14" s="371"/>
      <c r="U14" s="373">
        <f t="shared" si="0"/>
        <v>8</v>
      </c>
      <c r="V14" s="374">
        <f t="shared" si="1"/>
        <v>1600</v>
      </c>
      <c r="W14" s="610">
        <f aca="true" t="shared" si="2" ref="W14:W37">I14*G14</f>
        <v>400</v>
      </c>
      <c r="X14" s="610">
        <f aca="true" t="shared" si="3" ref="X14:X37">L14*G14</f>
        <v>400</v>
      </c>
      <c r="Y14" s="610">
        <f aca="true" t="shared" si="4" ref="Y14:Y37">O14*G14</f>
        <v>400</v>
      </c>
      <c r="Z14" s="610">
        <f aca="true" t="shared" si="5" ref="Z14:Z37">R14*G14</f>
        <v>400</v>
      </c>
      <c r="AA14" s="375"/>
      <c r="AB14" s="375"/>
      <c r="AC14" s="375"/>
      <c r="AD14" s="375"/>
      <c r="AE14" s="375"/>
      <c r="AF14" s="375"/>
      <c r="AG14" s="375"/>
      <c r="AH14" s="375"/>
    </row>
    <row r="15" spans="1:34" ht="17.1" customHeight="1">
      <c r="A15" s="376">
        <f aca="true" t="shared" si="6" ref="A15:A37">A14+1</f>
        <v>3</v>
      </c>
      <c r="B15" s="377" t="s">
        <v>1587</v>
      </c>
      <c r="C15" s="377"/>
      <c r="D15" s="355"/>
      <c r="E15" s="355"/>
      <c r="F15" s="369" t="s">
        <v>266</v>
      </c>
      <c r="G15" s="597">
        <v>200</v>
      </c>
      <c r="H15" s="369" t="s">
        <v>263</v>
      </c>
      <c r="I15" s="371">
        <v>6</v>
      </c>
      <c r="J15" s="371"/>
      <c r="K15" s="371"/>
      <c r="L15" s="371">
        <v>5</v>
      </c>
      <c r="M15" s="371"/>
      <c r="N15" s="371"/>
      <c r="O15" s="371">
        <v>5</v>
      </c>
      <c r="P15" s="371"/>
      <c r="Q15" s="371"/>
      <c r="R15" s="371">
        <v>5</v>
      </c>
      <c r="S15" s="371"/>
      <c r="T15" s="371"/>
      <c r="U15" s="373">
        <f t="shared" si="0"/>
        <v>21</v>
      </c>
      <c r="V15" s="374">
        <f t="shared" si="1"/>
        <v>4200</v>
      </c>
      <c r="W15" s="610">
        <f t="shared" si="2"/>
        <v>1200</v>
      </c>
      <c r="X15" s="610">
        <f t="shared" si="3"/>
        <v>1000</v>
      </c>
      <c r="Y15" s="610">
        <f t="shared" si="4"/>
        <v>1000</v>
      </c>
      <c r="Z15" s="610">
        <f t="shared" si="5"/>
        <v>1000</v>
      </c>
      <c r="AA15" s="375"/>
      <c r="AB15" s="375"/>
      <c r="AC15" s="375"/>
      <c r="AD15" s="375"/>
      <c r="AE15" s="375"/>
      <c r="AF15" s="375"/>
      <c r="AG15" s="375"/>
      <c r="AH15" s="375"/>
    </row>
    <row r="16" spans="1:34" ht="15" customHeight="1">
      <c r="A16" s="376">
        <f t="shared" si="6"/>
        <v>4</v>
      </c>
      <c r="B16" s="377" t="s">
        <v>350</v>
      </c>
      <c r="C16" s="377"/>
      <c r="D16" s="355"/>
      <c r="E16" s="355"/>
      <c r="F16" s="369" t="s">
        <v>331</v>
      </c>
      <c r="G16" s="597">
        <v>280</v>
      </c>
      <c r="H16" s="369" t="s">
        <v>263</v>
      </c>
      <c r="I16" s="371">
        <v>10</v>
      </c>
      <c r="J16" s="371"/>
      <c r="K16" s="371"/>
      <c r="L16" s="371">
        <v>10</v>
      </c>
      <c r="M16" s="371"/>
      <c r="N16" s="371"/>
      <c r="O16" s="371">
        <v>10</v>
      </c>
      <c r="P16" s="371"/>
      <c r="Q16" s="371"/>
      <c r="R16" s="371">
        <v>10</v>
      </c>
      <c r="S16" s="371"/>
      <c r="T16" s="371"/>
      <c r="U16" s="373">
        <f t="shared" si="0"/>
        <v>40</v>
      </c>
      <c r="V16" s="374">
        <f t="shared" si="1"/>
        <v>11200</v>
      </c>
      <c r="W16" s="610">
        <f t="shared" si="2"/>
        <v>2800</v>
      </c>
      <c r="X16" s="610">
        <f t="shared" si="3"/>
        <v>2800</v>
      </c>
      <c r="Y16" s="610">
        <f t="shared" si="4"/>
        <v>2800</v>
      </c>
      <c r="Z16" s="610">
        <f t="shared" si="5"/>
        <v>2800</v>
      </c>
      <c r="AA16" s="375"/>
      <c r="AB16" s="375"/>
      <c r="AC16" s="375"/>
      <c r="AD16" s="375"/>
      <c r="AE16" s="375"/>
      <c r="AF16" s="375"/>
      <c r="AG16" s="375"/>
      <c r="AH16" s="375"/>
    </row>
    <row r="17" spans="1:34" ht="15.75" customHeight="1">
      <c r="A17" s="376">
        <f t="shared" si="6"/>
        <v>5</v>
      </c>
      <c r="B17" s="377" t="s">
        <v>352</v>
      </c>
      <c r="C17" s="377"/>
      <c r="D17" s="355"/>
      <c r="E17" s="355"/>
      <c r="F17" s="369" t="s">
        <v>331</v>
      </c>
      <c r="G17" s="597">
        <v>280</v>
      </c>
      <c r="H17" s="369" t="s">
        <v>263</v>
      </c>
      <c r="I17" s="371">
        <v>5</v>
      </c>
      <c r="J17" s="371"/>
      <c r="K17" s="371"/>
      <c r="L17" s="371">
        <v>5</v>
      </c>
      <c r="M17" s="371"/>
      <c r="N17" s="371"/>
      <c r="O17" s="371">
        <v>5</v>
      </c>
      <c r="P17" s="371"/>
      <c r="Q17" s="371"/>
      <c r="R17" s="371">
        <v>5</v>
      </c>
      <c r="S17" s="371"/>
      <c r="T17" s="371"/>
      <c r="U17" s="373">
        <f t="shared" si="0"/>
        <v>20</v>
      </c>
      <c r="V17" s="374">
        <f t="shared" si="1"/>
        <v>5600</v>
      </c>
      <c r="W17" s="610">
        <f t="shared" si="2"/>
        <v>1400</v>
      </c>
      <c r="X17" s="610">
        <f t="shared" si="3"/>
        <v>1400</v>
      </c>
      <c r="Y17" s="610">
        <f t="shared" si="4"/>
        <v>1400</v>
      </c>
      <c r="Z17" s="610">
        <f t="shared" si="5"/>
        <v>1400</v>
      </c>
      <c r="AA17" s="375"/>
      <c r="AB17" s="375"/>
      <c r="AC17" s="375"/>
      <c r="AD17" s="375"/>
      <c r="AE17" s="375"/>
      <c r="AF17" s="375"/>
      <c r="AG17" s="375"/>
      <c r="AH17" s="375"/>
    </row>
    <row r="18" spans="1:34" ht="17.1" customHeight="1">
      <c r="A18" s="376">
        <f t="shared" si="6"/>
        <v>6</v>
      </c>
      <c r="B18" s="377" t="s">
        <v>1588</v>
      </c>
      <c r="C18" s="377"/>
      <c r="D18" s="355"/>
      <c r="E18" s="355"/>
      <c r="F18" s="369" t="s">
        <v>266</v>
      </c>
      <c r="G18" s="597">
        <v>150</v>
      </c>
      <c r="H18" s="369" t="s">
        <v>263</v>
      </c>
      <c r="I18" s="371">
        <v>6</v>
      </c>
      <c r="J18" s="371"/>
      <c r="K18" s="371"/>
      <c r="L18" s="371">
        <v>6</v>
      </c>
      <c r="M18" s="371"/>
      <c r="N18" s="371"/>
      <c r="O18" s="371">
        <v>6</v>
      </c>
      <c r="P18" s="371"/>
      <c r="Q18" s="371"/>
      <c r="R18" s="371">
        <v>6</v>
      </c>
      <c r="S18" s="371"/>
      <c r="T18" s="371"/>
      <c r="U18" s="373">
        <f t="shared" si="0"/>
        <v>24</v>
      </c>
      <c r="V18" s="374">
        <f t="shared" si="1"/>
        <v>3600</v>
      </c>
      <c r="W18" s="610">
        <f t="shared" si="2"/>
        <v>900</v>
      </c>
      <c r="X18" s="610">
        <f t="shared" si="3"/>
        <v>900</v>
      </c>
      <c r="Y18" s="610">
        <f t="shared" si="4"/>
        <v>900</v>
      </c>
      <c r="Z18" s="610">
        <f t="shared" si="5"/>
        <v>900</v>
      </c>
      <c r="AA18" s="375"/>
      <c r="AB18" s="375"/>
      <c r="AC18" s="375"/>
      <c r="AD18" s="375"/>
      <c r="AE18" s="375"/>
      <c r="AF18" s="375"/>
      <c r="AG18" s="375"/>
      <c r="AH18" s="375"/>
    </row>
    <row r="19" spans="1:34" ht="17.1" customHeight="1">
      <c r="A19" s="376">
        <f t="shared" si="6"/>
        <v>7</v>
      </c>
      <c r="B19" s="377" t="s">
        <v>1589</v>
      </c>
      <c r="C19" s="377"/>
      <c r="D19" s="355"/>
      <c r="E19" s="355"/>
      <c r="F19" s="369" t="s">
        <v>278</v>
      </c>
      <c r="G19" s="597">
        <v>200</v>
      </c>
      <c r="H19" s="369" t="s">
        <v>263</v>
      </c>
      <c r="I19" s="371">
        <v>5</v>
      </c>
      <c r="J19" s="371"/>
      <c r="K19" s="371"/>
      <c r="L19" s="371">
        <v>5</v>
      </c>
      <c r="M19" s="371"/>
      <c r="N19" s="371"/>
      <c r="O19" s="371">
        <v>5</v>
      </c>
      <c r="P19" s="371"/>
      <c r="Q19" s="371"/>
      <c r="R19" s="371">
        <v>5</v>
      </c>
      <c r="S19" s="371"/>
      <c r="T19" s="371"/>
      <c r="U19" s="373">
        <f t="shared" si="0"/>
        <v>20</v>
      </c>
      <c r="V19" s="374">
        <f t="shared" si="1"/>
        <v>4000</v>
      </c>
      <c r="W19" s="610">
        <f t="shared" si="2"/>
        <v>1000</v>
      </c>
      <c r="X19" s="610">
        <f t="shared" si="3"/>
        <v>1000</v>
      </c>
      <c r="Y19" s="610">
        <f t="shared" si="4"/>
        <v>1000</v>
      </c>
      <c r="Z19" s="610">
        <f t="shared" si="5"/>
        <v>1000</v>
      </c>
      <c r="AA19" s="375"/>
      <c r="AB19" s="375"/>
      <c r="AC19" s="375"/>
      <c r="AD19" s="375"/>
      <c r="AE19" s="375"/>
      <c r="AF19" s="375"/>
      <c r="AG19" s="375"/>
      <c r="AH19" s="375"/>
    </row>
    <row r="20" spans="1:34" ht="17.25" customHeight="1">
      <c r="A20" s="376">
        <f t="shared" si="6"/>
        <v>8</v>
      </c>
      <c r="B20" s="379" t="s">
        <v>1590</v>
      </c>
      <c r="C20" s="379"/>
      <c r="D20" s="355"/>
      <c r="E20" s="355"/>
      <c r="F20" s="369" t="s">
        <v>278</v>
      </c>
      <c r="G20" s="597">
        <v>400</v>
      </c>
      <c r="H20" s="369" t="s">
        <v>263</v>
      </c>
      <c r="I20" s="371">
        <v>2</v>
      </c>
      <c r="J20" s="371"/>
      <c r="K20" s="371"/>
      <c r="L20" s="371">
        <v>2</v>
      </c>
      <c r="M20" s="371"/>
      <c r="N20" s="371"/>
      <c r="O20" s="371">
        <v>2</v>
      </c>
      <c r="P20" s="371"/>
      <c r="Q20" s="371"/>
      <c r="R20" s="371">
        <v>2</v>
      </c>
      <c r="S20" s="371"/>
      <c r="T20" s="371"/>
      <c r="U20" s="373">
        <f t="shared" si="0"/>
        <v>8</v>
      </c>
      <c r="V20" s="374">
        <f t="shared" si="1"/>
        <v>3200</v>
      </c>
      <c r="W20" s="610">
        <f t="shared" si="2"/>
        <v>800</v>
      </c>
      <c r="X20" s="610">
        <f t="shared" si="3"/>
        <v>800</v>
      </c>
      <c r="Y20" s="610">
        <f t="shared" si="4"/>
        <v>800</v>
      </c>
      <c r="Z20" s="610">
        <f t="shared" si="5"/>
        <v>800</v>
      </c>
      <c r="AA20" s="375"/>
      <c r="AB20" s="375"/>
      <c r="AC20" s="375"/>
      <c r="AD20" s="375"/>
      <c r="AE20" s="375"/>
      <c r="AF20" s="375"/>
      <c r="AG20" s="375"/>
      <c r="AH20" s="375"/>
    </row>
    <row r="21" spans="1:34" ht="17.1" customHeight="1">
      <c r="A21" s="376">
        <f t="shared" si="6"/>
        <v>9</v>
      </c>
      <c r="B21" s="377" t="s">
        <v>1591</v>
      </c>
      <c r="C21" s="377"/>
      <c r="D21" s="355"/>
      <c r="E21" s="355"/>
      <c r="F21" s="369" t="s">
        <v>278</v>
      </c>
      <c r="G21" s="597">
        <v>150</v>
      </c>
      <c r="H21" s="369" t="s">
        <v>263</v>
      </c>
      <c r="I21" s="371">
        <v>2</v>
      </c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3">
        <f t="shared" si="0"/>
        <v>2</v>
      </c>
      <c r="V21" s="374">
        <f t="shared" si="1"/>
        <v>300</v>
      </c>
      <c r="W21" s="610">
        <f t="shared" si="2"/>
        <v>300</v>
      </c>
      <c r="X21" s="610">
        <f t="shared" si="3"/>
        <v>0</v>
      </c>
      <c r="Y21" s="610">
        <f t="shared" si="4"/>
        <v>0</v>
      </c>
      <c r="Z21" s="610">
        <f t="shared" si="5"/>
        <v>0</v>
      </c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376">
        <f t="shared" si="6"/>
        <v>10</v>
      </c>
      <c r="B22" s="377" t="s">
        <v>1592</v>
      </c>
      <c r="C22" s="377"/>
      <c r="D22" s="355"/>
      <c r="E22" s="355"/>
      <c r="F22" s="369" t="s">
        <v>1102</v>
      </c>
      <c r="G22" s="597">
        <v>100</v>
      </c>
      <c r="H22" s="369" t="s">
        <v>263</v>
      </c>
      <c r="I22" s="371">
        <v>12</v>
      </c>
      <c r="J22" s="371"/>
      <c r="K22" s="371"/>
      <c r="L22" s="371"/>
      <c r="M22" s="371"/>
      <c r="N22" s="371"/>
      <c r="O22" s="371">
        <v>12</v>
      </c>
      <c r="P22" s="371"/>
      <c r="Q22" s="371"/>
      <c r="R22" s="371"/>
      <c r="S22" s="371"/>
      <c r="T22" s="371"/>
      <c r="U22" s="373">
        <f t="shared" si="0"/>
        <v>24</v>
      </c>
      <c r="V22" s="374">
        <f t="shared" si="1"/>
        <v>2400</v>
      </c>
      <c r="W22" s="610">
        <f t="shared" si="2"/>
        <v>1200</v>
      </c>
      <c r="X22" s="610">
        <f t="shared" si="3"/>
        <v>0</v>
      </c>
      <c r="Y22" s="610">
        <f t="shared" si="4"/>
        <v>1200</v>
      </c>
      <c r="Z22" s="610">
        <f t="shared" si="5"/>
        <v>0</v>
      </c>
      <c r="AA22" s="375"/>
      <c r="AB22" s="375"/>
      <c r="AC22" s="375"/>
      <c r="AD22" s="375"/>
      <c r="AE22" s="375"/>
      <c r="AF22" s="375"/>
      <c r="AG22" s="375"/>
      <c r="AH22" s="375"/>
    </row>
    <row r="23" spans="1:34" ht="17.1" customHeight="1">
      <c r="A23" s="376">
        <f t="shared" si="6"/>
        <v>11</v>
      </c>
      <c r="B23" s="377" t="s">
        <v>1593</v>
      </c>
      <c r="C23" s="377"/>
      <c r="D23" s="355"/>
      <c r="E23" s="355"/>
      <c r="F23" s="369" t="s">
        <v>278</v>
      </c>
      <c r="G23" s="597">
        <v>80</v>
      </c>
      <c r="H23" s="369" t="s">
        <v>263</v>
      </c>
      <c r="I23" s="371">
        <v>10</v>
      </c>
      <c r="J23" s="371"/>
      <c r="K23" s="371"/>
      <c r="L23" s="371">
        <v>10</v>
      </c>
      <c r="M23" s="371"/>
      <c r="N23" s="371"/>
      <c r="O23" s="371">
        <v>10</v>
      </c>
      <c r="P23" s="371"/>
      <c r="Q23" s="371"/>
      <c r="R23" s="371">
        <v>10</v>
      </c>
      <c r="S23" s="371"/>
      <c r="T23" s="371"/>
      <c r="U23" s="373">
        <f t="shared" si="0"/>
        <v>40</v>
      </c>
      <c r="V23" s="374">
        <f t="shared" si="1"/>
        <v>3200</v>
      </c>
      <c r="W23" s="610">
        <f t="shared" si="2"/>
        <v>800</v>
      </c>
      <c r="X23" s="610">
        <f t="shared" si="3"/>
        <v>800</v>
      </c>
      <c r="Y23" s="610">
        <f t="shared" si="4"/>
        <v>800</v>
      </c>
      <c r="Z23" s="610">
        <f t="shared" si="5"/>
        <v>800</v>
      </c>
      <c r="AA23" s="375"/>
      <c r="AB23" s="375"/>
      <c r="AC23" s="375"/>
      <c r="AD23" s="375"/>
      <c r="AE23" s="375"/>
      <c r="AF23" s="375"/>
      <c r="AG23" s="375"/>
      <c r="AH23" s="375"/>
    </row>
    <row r="24" spans="1:34" ht="17.1" customHeight="1">
      <c r="A24" s="376">
        <f t="shared" si="6"/>
        <v>12</v>
      </c>
      <c r="B24" s="377" t="s">
        <v>1594</v>
      </c>
      <c r="C24" s="377"/>
      <c r="D24" s="355"/>
      <c r="E24" s="355"/>
      <c r="F24" s="369" t="s">
        <v>278</v>
      </c>
      <c r="G24" s="597">
        <v>25</v>
      </c>
      <c r="H24" s="369" t="s">
        <v>263</v>
      </c>
      <c r="I24" s="371">
        <v>5</v>
      </c>
      <c r="J24" s="371"/>
      <c r="K24" s="371"/>
      <c r="L24" s="371">
        <v>5</v>
      </c>
      <c r="M24" s="371"/>
      <c r="N24" s="371"/>
      <c r="O24" s="371">
        <v>5</v>
      </c>
      <c r="P24" s="371"/>
      <c r="Q24" s="371"/>
      <c r="R24" s="371">
        <v>5</v>
      </c>
      <c r="S24" s="371"/>
      <c r="T24" s="371"/>
      <c r="U24" s="373">
        <f t="shared" si="0"/>
        <v>20</v>
      </c>
      <c r="V24" s="374">
        <f t="shared" si="1"/>
        <v>500</v>
      </c>
      <c r="W24" s="610">
        <f t="shared" si="2"/>
        <v>125</v>
      </c>
      <c r="X24" s="610">
        <f t="shared" si="3"/>
        <v>125</v>
      </c>
      <c r="Y24" s="610">
        <f t="shared" si="4"/>
        <v>125</v>
      </c>
      <c r="Z24" s="610">
        <f t="shared" si="5"/>
        <v>125</v>
      </c>
      <c r="AA24" s="375"/>
      <c r="AB24" s="375"/>
      <c r="AC24" s="375"/>
      <c r="AD24" s="375"/>
      <c r="AE24" s="375"/>
      <c r="AF24" s="375"/>
      <c r="AG24" s="375"/>
      <c r="AH24" s="375"/>
    </row>
    <row r="25" spans="1:34" ht="17.1" customHeight="1">
      <c r="A25" s="376">
        <f t="shared" si="6"/>
        <v>13</v>
      </c>
      <c r="B25" s="377" t="s">
        <v>320</v>
      </c>
      <c r="C25" s="377"/>
      <c r="D25" s="355"/>
      <c r="E25" s="355"/>
      <c r="F25" s="369" t="s">
        <v>278</v>
      </c>
      <c r="G25" s="597">
        <v>150</v>
      </c>
      <c r="H25" s="369" t="s">
        <v>263</v>
      </c>
      <c r="I25" s="371">
        <v>5</v>
      </c>
      <c r="J25" s="371"/>
      <c r="K25" s="371"/>
      <c r="L25" s="371"/>
      <c r="M25" s="371"/>
      <c r="N25" s="371"/>
      <c r="O25" s="371">
        <v>5</v>
      </c>
      <c r="P25" s="371"/>
      <c r="Q25" s="371"/>
      <c r="R25" s="371"/>
      <c r="S25" s="371"/>
      <c r="T25" s="371"/>
      <c r="U25" s="373">
        <f t="shared" si="0"/>
        <v>10</v>
      </c>
      <c r="V25" s="374">
        <f t="shared" si="1"/>
        <v>1500</v>
      </c>
      <c r="W25" s="610">
        <f t="shared" si="2"/>
        <v>750</v>
      </c>
      <c r="X25" s="610">
        <f t="shared" si="3"/>
        <v>0</v>
      </c>
      <c r="Y25" s="610">
        <f t="shared" si="4"/>
        <v>750</v>
      </c>
      <c r="Z25" s="610">
        <f t="shared" si="5"/>
        <v>0</v>
      </c>
      <c r="AA25" s="375"/>
      <c r="AB25" s="375"/>
      <c r="AC25" s="375"/>
      <c r="AD25" s="375"/>
      <c r="AE25" s="375"/>
      <c r="AF25" s="375"/>
      <c r="AG25" s="375"/>
      <c r="AH25" s="375"/>
    </row>
    <row r="26" spans="1:34" ht="17.1" customHeight="1">
      <c r="A26" s="376">
        <f t="shared" si="6"/>
        <v>14</v>
      </c>
      <c r="B26" s="377" t="s">
        <v>321</v>
      </c>
      <c r="C26" s="377"/>
      <c r="D26" s="355"/>
      <c r="E26" s="355"/>
      <c r="F26" s="369" t="s">
        <v>278</v>
      </c>
      <c r="G26" s="597">
        <v>600</v>
      </c>
      <c r="H26" s="369" t="s">
        <v>263</v>
      </c>
      <c r="I26" s="371">
        <v>6</v>
      </c>
      <c r="J26" s="371"/>
      <c r="K26" s="371"/>
      <c r="L26" s="371"/>
      <c r="M26" s="371"/>
      <c r="N26" s="371"/>
      <c r="O26" s="371">
        <v>6</v>
      </c>
      <c r="P26" s="371"/>
      <c r="Q26" s="371"/>
      <c r="R26" s="371"/>
      <c r="S26" s="371"/>
      <c r="T26" s="371"/>
      <c r="U26" s="373">
        <f t="shared" si="0"/>
        <v>12</v>
      </c>
      <c r="V26" s="374">
        <f t="shared" si="1"/>
        <v>7200</v>
      </c>
      <c r="W26" s="610">
        <f t="shared" si="2"/>
        <v>3600</v>
      </c>
      <c r="X26" s="610">
        <f t="shared" si="3"/>
        <v>0</v>
      </c>
      <c r="Y26" s="610">
        <f t="shared" si="4"/>
        <v>3600</v>
      </c>
      <c r="Z26" s="610">
        <f t="shared" si="5"/>
        <v>0</v>
      </c>
      <c r="AA26" s="375"/>
      <c r="AB26" s="375"/>
      <c r="AC26" s="375"/>
      <c r="AD26" s="375"/>
      <c r="AE26" s="375"/>
      <c r="AF26" s="375"/>
      <c r="AG26" s="375"/>
      <c r="AH26" s="375"/>
    </row>
    <row r="27" spans="1:34" ht="17.1" customHeight="1">
      <c r="A27" s="376">
        <f t="shared" si="6"/>
        <v>15</v>
      </c>
      <c r="B27" s="377" t="s">
        <v>330</v>
      </c>
      <c r="C27" s="377"/>
      <c r="D27" s="355"/>
      <c r="E27" s="355"/>
      <c r="F27" s="369" t="s">
        <v>331</v>
      </c>
      <c r="G27" s="597">
        <v>120</v>
      </c>
      <c r="H27" s="369" t="s">
        <v>263</v>
      </c>
      <c r="I27" s="371">
        <v>10</v>
      </c>
      <c r="J27" s="371"/>
      <c r="K27" s="371"/>
      <c r="L27" s="371">
        <v>10</v>
      </c>
      <c r="M27" s="371"/>
      <c r="N27" s="371"/>
      <c r="O27" s="371">
        <v>10</v>
      </c>
      <c r="P27" s="371"/>
      <c r="Q27" s="371"/>
      <c r="R27" s="371">
        <v>10</v>
      </c>
      <c r="S27" s="371"/>
      <c r="T27" s="371"/>
      <c r="U27" s="373">
        <f t="shared" si="0"/>
        <v>40</v>
      </c>
      <c r="V27" s="374">
        <f t="shared" si="1"/>
        <v>4800</v>
      </c>
      <c r="W27" s="610">
        <f t="shared" si="2"/>
        <v>1200</v>
      </c>
      <c r="X27" s="610">
        <f t="shared" si="3"/>
        <v>1200</v>
      </c>
      <c r="Y27" s="610">
        <f t="shared" si="4"/>
        <v>1200</v>
      </c>
      <c r="Z27" s="610">
        <f t="shared" si="5"/>
        <v>1200</v>
      </c>
      <c r="AA27" s="375"/>
      <c r="AB27" s="375"/>
      <c r="AC27" s="375"/>
      <c r="AD27" s="375"/>
      <c r="AE27" s="375"/>
      <c r="AF27" s="375"/>
      <c r="AG27" s="375"/>
      <c r="AH27" s="375"/>
    </row>
    <row r="28" spans="1:34" ht="17.1" customHeight="1">
      <c r="A28" s="376">
        <f t="shared" si="6"/>
        <v>16</v>
      </c>
      <c r="B28" s="377" t="s">
        <v>1595</v>
      </c>
      <c r="C28" s="377"/>
      <c r="D28" s="355"/>
      <c r="E28" s="355"/>
      <c r="F28" s="369" t="s">
        <v>278</v>
      </c>
      <c r="G28" s="597">
        <v>30</v>
      </c>
      <c r="H28" s="369" t="s">
        <v>263</v>
      </c>
      <c r="I28" s="371">
        <v>2</v>
      </c>
      <c r="J28" s="371"/>
      <c r="K28" s="371"/>
      <c r="L28" s="371">
        <v>2</v>
      </c>
      <c r="M28" s="371"/>
      <c r="N28" s="371"/>
      <c r="O28" s="371">
        <v>2</v>
      </c>
      <c r="P28" s="371"/>
      <c r="Q28" s="371"/>
      <c r="R28" s="371">
        <v>2</v>
      </c>
      <c r="S28" s="371"/>
      <c r="T28" s="371"/>
      <c r="U28" s="373">
        <f t="shared" si="0"/>
        <v>8</v>
      </c>
      <c r="V28" s="374">
        <f t="shared" si="1"/>
        <v>240</v>
      </c>
      <c r="W28" s="610">
        <f t="shared" si="2"/>
        <v>60</v>
      </c>
      <c r="X28" s="610">
        <f t="shared" si="3"/>
        <v>60</v>
      </c>
      <c r="Y28" s="610">
        <f t="shared" si="4"/>
        <v>60</v>
      </c>
      <c r="Z28" s="610">
        <f t="shared" si="5"/>
        <v>60</v>
      </c>
      <c r="AA28" s="375"/>
      <c r="AB28" s="375"/>
      <c r="AC28" s="375"/>
      <c r="AD28" s="375"/>
      <c r="AE28" s="375"/>
      <c r="AF28" s="375"/>
      <c r="AG28" s="375"/>
      <c r="AH28" s="375"/>
    </row>
    <row r="29" spans="1:34" ht="17.1" customHeight="1">
      <c r="A29" s="376">
        <f t="shared" si="6"/>
        <v>17</v>
      </c>
      <c r="B29" s="377" t="s">
        <v>1596</v>
      </c>
      <c r="C29" s="377"/>
      <c r="D29" s="355"/>
      <c r="E29" s="355"/>
      <c r="F29" s="369" t="s">
        <v>299</v>
      </c>
      <c r="G29" s="597">
        <v>90</v>
      </c>
      <c r="H29" s="369" t="s">
        <v>263</v>
      </c>
      <c r="I29" s="371">
        <v>1</v>
      </c>
      <c r="J29" s="371"/>
      <c r="K29" s="371"/>
      <c r="L29" s="371">
        <v>1</v>
      </c>
      <c r="M29" s="371"/>
      <c r="N29" s="371"/>
      <c r="O29" s="371">
        <v>1</v>
      </c>
      <c r="P29" s="371"/>
      <c r="Q29" s="371"/>
      <c r="R29" s="371">
        <v>1</v>
      </c>
      <c r="S29" s="371"/>
      <c r="T29" s="371"/>
      <c r="U29" s="373">
        <f t="shared" si="0"/>
        <v>4</v>
      </c>
      <c r="V29" s="374">
        <f t="shared" si="1"/>
        <v>360</v>
      </c>
      <c r="W29" s="610">
        <f t="shared" si="2"/>
        <v>90</v>
      </c>
      <c r="X29" s="610">
        <f t="shared" si="3"/>
        <v>90</v>
      </c>
      <c r="Y29" s="610">
        <f t="shared" si="4"/>
        <v>90</v>
      </c>
      <c r="Z29" s="610">
        <f t="shared" si="5"/>
        <v>90</v>
      </c>
      <c r="AA29" s="375"/>
      <c r="AB29" s="375"/>
      <c r="AC29" s="375"/>
      <c r="AD29" s="375"/>
      <c r="AE29" s="375"/>
      <c r="AF29" s="375"/>
      <c r="AG29" s="375"/>
      <c r="AH29" s="375"/>
    </row>
    <row r="30" spans="1:34" ht="17.1" customHeight="1">
      <c r="A30" s="376">
        <f t="shared" si="6"/>
        <v>18</v>
      </c>
      <c r="B30" s="377" t="s">
        <v>351</v>
      </c>
      <c r="C30" s="377"/>
      <c r="D30" s="355"/>
      <c r="E30" s="355"/>
      <c r="F30" s="369" t="s">
        <v>299</v>
      </c>
      <c r="G30" s="597">
        <v>100</v>
      </c>
      <c r="H30" s="369" t="s">
        <v>263</v>
      </c>
      <c r="I30" s="371">
        <v>3</v>
      </c>
      <c r="J30" s="371"/>
      <c r="K30" s="371"/>
      <c r="L30" s="371">
        <v>3</v>
      </c>
      <c r="M30" s="371"/>
      <c r="N30" s="371"/>
      <c r="O30" s="371">
        <v>3</v>
      </c>
      <c r="P30" s="371"/>
      <c r="Q30" s="371"/>
      <c r="R30" s="371">
        <v>3</v>
      </c>
      <c r="S30" s="371"/>
      <c r="T30" s="371"/>
      <c r="U30" s="373">
        <f t="shared" si="0"/>
        <v>12</v>
      </c>
      <c r="V30" s="374">
        <f t="shared" si="1"/>
        <v>1200</v>
      </c>
      <c r="W30" s="610">
        <f t="shared" si="2"/>
        <v>300</v>
      </c>
      <c r="X30" s="610">
        <f t="shared" si="3"/>
        <v>300</v>
      </c>
      <c r="Y30" s="610">
        <f t="shared" si="4"/>
        <v>300</v>
      </c>
      <c r="Z30" s="610">
        <f t="shared" si="5"/>
        <v>300</v>
      </c>
      <c r="AA30" s="375"/>
      <c r="AB30" s="375"/>
      <c r="AC30" s="375"/>
      <c r="AD30" s="375"/>
      <c r="AE30" s="375"/>
      <c r="AF30" s="375"/>
      <c r="AG30" s="375"/>
      <c r="AH30" s="375"/>
    </row>
    <row r="31" spans="1:34" ht="17.1" customHeight="1">
      <c r="A31" s="376">
        <f t="shared" si="6"/>
        <v>19</v>
      </c>
      <c r="B31" s="377" t="s">
        <v>1597</v>
      </c>
      <c r="C31" s="377"/>
      <c r="D31" s="355"/>
      <c r="E31" s="355"/>
      <c r="F31" s="369" t="s">
        <v>278</v>
      </c>
      <c r="G31" s="597">
        <v>100</v>
      </c>
      <c r="H31" s="369" t="s">
        <v>263</v>
      </c>
      <c r="I31" s="371">
        <v>3</v>
      </c>
      <c r="J31" s="371"/>
      <c r="K31" s="371"/>
      <c r="L31" s="371">
        <v>3</v>
      </c>
      <c r="M31" s="371"/>
      <c r="N31" s="371"/>
      <c r="O31" s="371">
        <v>3</v>
      </c>
      <c r="P31" s="371"/>
      <c r="Q31" s="371"/>
      <c r="R31" s="371">
        <v>3</v>
      </c>
      <c r="S31" s="371"/>
      <c r="T31" s="371"/>
      <c r="U31" s="373">
        <f t="shared" si="0"/>
        <v>12</v>
      </c>
      <c r="V31" s="374">
        <f t="shared" si="1"/>
        <v>1200</v>
      </c>
      <c r="W31" s="610">
        <f t="shared" si="2"/>
        <v>300</v>
      </c>
      <c r="X31" s="610">
        <f t="shared" si="3"/>
        <v>300</v>
      </c>
      <c r="Y31" s="610">
        <f t="shared" si="4"/>
        <v>300</v>
      </c>
      <c r="Z31" s="610">
        <f t="shared" si="5"/>
        <v>300</v>
      </c>
      <c r="AA31" s="375"/>
      <c r="AB31" s="375"/>
      <c r="AC31" s="375"/>
      <c r="AD31" s="375"/>
      <c r="AE31" s="375"/>
      <c r="AF31" s="375"/>
      <c r="AG31" s="375"/>
      <c r="AH31" s="375"/>
    </row>
    <row r="32" spans="1:34" ht="17.1" customHeight="1">
      <c r="A32" s="376">
        <f t="shared" si="6"/>
        <v>20</v>
      </c>
      <c r="B32" s="377" t="s">
        <v>989</v>
      </c>
      <c r="C32" s="377"/>
      <c r="D32" s="355"/>
      <c r="E32" s="355"/>
      <c r="F32" s="369" t="s">
        <v>278</v>
      </c>
      <c r="G32" s="597">
        <v>40</v>
      </c>
      <c r="H32" s="369" t="s">
        <v>263</v>
      </c>
      <c r="I32" s="371">
        <v>5</v>
      </c>
      <c r="J32" s="371"/>
      <c r="K32" s="371"/>
      <c r="L32" s="371">
        <v>5</v>
      </c>
      <c r="M32" s="371"/>
      <c r="N32" s="371"/>
      <c r="O32" s="371">
        <v>5</v>
      </c>
      <c r="P32" s="371"/>
      <c r="Q32" s="371"/>
      <c r="R32" s="371">
        <v>5</v>
      </c>
      <c r="S32" s="371"/>
      <c r="T32" s="371"/>
      <c r="U32" s="373">
        <f t="shared" si="0"/>
        <v>20</v>
      </c>
      <c r="V32" s="374">
        <f t="shared" si="1"/>
        <v>800</v>
      </c>
      <c r="W32" s="610">
        <f t="shared" si="2"/>
        <v>200</v>
      </c>
      <c r="X32" s="610">
        <f t="shared" si="3"/>
        <v>200</v>
      </c>
      <c r="Y32" s="610">
        <f t="shared" si="4"/>
        <v>200</v>
      </c>
      <c r="Z32" s="610">
        <f t="shared" si="5"/>
        <v>200</v>
      </c>
      <c r="AA32" s="375"/>
      <c r="AB32" s="375"/>
      <c r="AC32" s="375"/>
      <c r="AD32" s="375"/>
      <c r="AE32" s="375"/>
      <c r="AF32" s="375"/>
      <c r="AG32" s="375"/>
      <c r="AH32" s="375"/>
    </row>
    <row r="33" spans="1:34" ht="17.1" customHeight="1">
      <c r="A33" s="376">
        <f t="shared" si="6"/>
        <v>21</v>
      </c>
      <c r="B33" s="377" t="s">
        <v>1598</v>
      </c>
      <c r="C33" s="377"/>
      <c r="D33" s="355"/>
      <c r="E33" s="355"/>
      <c r="F33" s="369" t="s">
        <v>278</v>
      </c>
      <c r="G33" s="597">
        <v>30</v>
      </c>
      <c r="H33" s="369" t="s">
        <v>263</v>
      </c>
      <c r="I33" s="371">
        <v>5</v>
      </c>
      <c r="J33" s="371"/>
      <c r="K33" s="371"/>
      <c r="L33" s="371">
        <v>5</v>
      </c>
      <c r="M33" s="371"/>
      <c r="N33" s="371"/>
      <c r="O33" s="371">
        <v>5</v>
      </c>
      <c r="P33" s="371"/>
      <c r="Q33" s="371"/>
      <c r="R33" s="371">
        <v>5</v>
      </c>
      <c r="S33" s="371"/>
      <c r="T33" s="371"/>
      <c r="U33" s="373">
        <f t="shared" si="0"/>
        <v>20</v>
      </c>
      <c r="V33" s="374">
        <f t="shared" si="1"/>
        <v>600</v>
      </c>
      <c r="W33" s="610">
        <f t="shared" si="2"/>
        <v>150</v>
      </c>
      <c r="X33" s="610">
        <f t="shared" si="3"/>
        <v>150</v>
      </c>
      <c r="Y33" s="610">
        <f t="shared" si="4"/>
        <v>150</v>
      </c>
      <c r="Z33" s="610">
        <f t="shared" si="5"/>
        <v>150</v>
      </c>
      <c r="AA33" s="375"/>
      <c r="AB33" s="375"/>
      <c r="AC33" s="375"/>
      <c r="AD33" s="375"/>
      <c r="AE33" s="375"/>
      <c r="AF33" s="375"/>
      <c r="AG33" s="375"/>
      <c r="AH33" s="375"/>
    </row>
    <row r="34" spans="1:34" ht="17.1" customHeight="1">
      <c r="A34" s="376">
        <f t="shared" si="6"/>
        <v>22</v>
      </c>
      <c r="B34" s="377" t="s">
        <v>1599</v>
      </c>
      <c r="C34" s="377"/>
      <c r="D34" s="355"/>
      <c r="E34" s="355"/>
      <c r="F34" s="369" t="s">
        <v>357</v>
      </c>
      <c r="G34" s="597">
        <v>115</v>
      </c>
      <c r="H34" s="369" t="s">
        <v>263</v>
      </c>
      <c r="I34" s="371">
        <v>5</v>
      </c>
      <c r="J34" s="371"/>
      <c r="K34" s="371"/>
      <c r="L34" s="371">
        <v>5</v>
      </c>
      <c r="M34" s="371"/>
      <c r="N34" s="371"/>
      <c r="O34" s="371">
        <v>5</v>
      </c>
      <c r="P34" s="371"/>
      <c r="Q34" s="371"/>
      <c r="R34" s="371">
        <v>5</v>
      </c>
      <c r="S34" s="371"/>
      <c r="T34" s="371"/>
      <c r="U34" s="373">
        <f t="shared" si="0"/>
        <v>20</v>
      </c>
      <c r="V34" s="374">
        <f t="shared" si="1"/>
        <v>2300</v>
      </c>
      <c r="W34" s="610">
        <f t="shared" si="2"/>
        <v>575</v>
      </c>
      <c r="X34" s="610">
        <f t="shared" si="3"/>
        <v>575</v>
      </c>
      <c r="Y34" s="610">
        <f t="shared" si="4"/>
        <v>575</v>
      </c>
      <c r="Z34" s="610">
        <f t="shared" si="5"/>
        <v>575</v>
      </c>
      <c r="AA34" s="375"/>
      <c r="AB34" s="375"/>
      <c r="AC34" s="375"/>
      <c r="AD34" s="375"/>
      <c r="AE34" s="375"/>
      <c r="AF34" s="375"/>
      <c r="AG34" s="375"/>
      <c r="AH34" s="375"/>
    </row>
    <row r="35" spans="1:34" ht="17.1" customHeight="1">
      <c r="A35" s="376">
        <f t="shared" si="6"/>
        <v>23</v>
      </c>
      <c r="B35" s="377" t="s">
        <v>1600</v>
      </c>
      <c r="C35" s="377"/>
      <c r="D35" s="355"/>
      <c r="E35" s="355"/>
      <c r="F35" s="369" t="s">
        <v>1601</v>
      </c>
      <c r="G35" s="597">
        <v>75</v>
      </c>
      <c r="H35" s="369" t="s">
        <v>263</v>
      </c>
      <c r="I35" s="371">
        <v>9</v>
      </c>
      <c r="J35" s="371"/>
      <c r="K35" s="371"/>
      <c r="L35" s="371">
        <v>9</v>
      </c>
      <c r="M35" s="371"/>
      <c r="N35" s="371"/>
      <c r="O35" s="371">
        <v>9</v>
      </c>
      <c r="P35" s="371"/>
      <c r="Q35" s="371"/>
      <c r="R35" s="371">
        <v>9</v>
      </c>
      <c r="S35" s="371"/>
      <c r="T35" s="371"/>
      <c r="U35" s="373">
        <f t="shared" si="0"/>
        <v>36</v>
      </c>
      <c r="V35" s="374">
        <f>U35*G35</f>
        <v>2700</v>
      </c>
      <c r="W35" s="610">
        <f t="shared" si="2"/>
        <v>675</v>
      </c>
      <c r="X35" s="610">
        <f t="shared" si="3"/>
        <v>675</v>
      </c>
      <c r="Y35" s="610">
        <f t="shared" si="4"/>
        <v>675</v>
      </c>
      <c r="Z35" s="610">
        <f t="shared" si="5"/>
        <v>675</v>
      </c>
      <c r="AA35" s="375"/>
      <c r="AB35" s="375"/>
      <c r="AC35" s="375"/>
      <c r="AD35" s="375"/>
      <c r="AE35" s="375"/>
      <c r="AF35" s="375"/>
      <c r="AG35" s="375"/>
      <c r="AH35" s="375"/>
    </row>
    <row r="36" spans="1:34" ht="17.1" customHeight="1">
      <c r="A36" s="376">
        <f t="shared" si="6"/>
        <v>24</v>
      </c>
      <c r="B36" s="377" t="s">
        <v>1602</v>
      </c>
      <c r="C36" s="377"/>
      <c r="D36" s="355"/>
      <c r="E36" s="355"/>
      <c r="F36" s="369" t="s">
        <v>357</v>
      </c>
      <c r="G36" s="597">
        <v>150</v>
      </c>
      <c r="H36" s="369" t="s">
        <v>263</v>
      </c>
      <c r="I36" s="371">
        <v>2</v>
      </c>
      <c r="J36" s="371"/>
      <c r="K36" s="371"/>
      <c r="L36" s="371">
        <v>2</v>
      </c>
      <c r="M36" s="371"/>
      <c r="N36" s="371"/>
      <c r="O36" s="371">
        <v>2</v>
      </c>
      <c r="P36" s="371"/>
      <c r="Q36" s="371"/>
      <c r="R36" s="371">
        <v>2</v>
      </c>
      <c r="S36" s="371"/>
      <c r="T36" s="371"/>
      <c r="U36" s="373">
        <f t="shared" si="0"/>
        <v>8</v>
      </c>
      <c r="V36" s="374">
        <f>U36*G36</f>
        <v>1200</v>
      </c>
      <c r="W36" s="610">
        <f t="shared" si="2"/>
        <v>300</v>
      </c>
      <c r="X36" s="610">
        <f t="shared" si="3"/>
        <v>300</v>
      </c>
      <c r="Y36" s="610">
        <f t="shared" si="4"/>
        <v>300</v>
      </c>
      <c r="Z36" s="610">
        <f t="shared" si="5"/>
        <v>300</v>
      </c>
      <c r="AA36" s="375"/>
      <c r="AB36" s="375"/>
      <c r="AC36" s="375"/>
      <c r="AD36" s="375"/>
      <c r="AE36" s="375"/>
      <c r="AF36" s="375"/>
      <c r="AG36" s="375"/>
      <c r="AH36" s="375"/>
    </row>
    <row r="37" spans="1:34" ht="17.1" customHeight="1">
      <c r="A37" s="376">
        <f t="shared" si="6"/>
        <v>25</v>
      </c>
      <c r="B37" s="377" t="s">
        <v>328</v>
      </c>
      <c r="C37" s="377"/>
      <c r="D37" s="355"/>
      <c r="E37" s="355"/>
      <c r="F37" s="369" t="s">
        <v>301</v>
      </c>
      <c r="G37" s="597">
        <v>90</v>
      </c>
      <c r="H37" s="369" t="s">
        <v>263</v>
      </c>
      <c r="I37" s="371">
        <v>10</v>
      </c>
      <c r="J37" s="371"/>
      <c r="K37" s="371"/>
      <c r="L37" s="371">
        <v>10</v>
      </c>
      <c r="M37" s="371"/>
      <c r="N37" s="371"/>
      <c r="O37" s="371">
        <v>10</v>
      </c>
      <c r="P37" s="371"/>
      <c r="Q37" s="371"/>
      <c r="R37" s="371">
        <v>10</v>
      </c>
      <c r="S37" s="371"/>
      <c r="T37" s="371"/>
      <c r="U37" s="373">
        <f t="shared" si="0"/>
        <v>40</v>
      </c>
      <c r="V37" s="374">
        <f>U37*G37</f>
        <v>3600</v>
      </c>
      <c r="W37" s="610">
        <f t="shared" si="2"/>
        <v>900</v>
      </c>
      <c r="X37" s="610">
        <f t="shared" si="3"/>
        <v>900</v>
      </c>
      <c r="Y37" s="610">
        <f t="shared" si="4"/>
        <v>900</v>
      </c>
      <c r="Z37" s="610">
        <f t="shared" si="5"/>
        <v>900</v>
      </c>
      <c r="AA37" s="375"/>
      <c r="AB37" s="375"/>
      <c r="AC37" s="375"/>
      <c r="AD37" s="375"/>
      <c r="AE37" s="375"/>
      <c r="AF37" s="375"/>
      <c r="AG37" s="375"/>
      <c r="AH37" s="375"/>
    </row>
    <row r="38" spans="1:34" ht="17.25" customHeight="1">
      <c r="A38" s="382" t="s">
        <v>333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4"/>
      <c r="V38" s="385">
        <f>SUM(V12:V37)</f>
        <v>100000</v>
      </c>
      <c r="W38" s="385">
        <f aca="true" t="shared" si="7" ref="W38:Z38">SUM(W12:W37)</f>
        <v>28775</v>
      </c>
      <c r="X38" s="385">
        <f t="shared" si="7"/>
        <v>21475</v>
      </c>
      <c r="Y38" s="385">
        <f t="shared" si="7"/>
        <v>28275</v>
      </c>
      <c r="Z38" s="385">
        <f t="shared" si="7"/>
        <v>21475</v>
      </c>
      <c r="AA38" s="2007">
        <f>SUM(W38:Z38)</f>
        <v>100000</v>
      </c>
      <c r="AB38" s="387"/>
      <c r="AC38" s="387"/>
      <c r="AD38" s="387"/>
      <c r="AE38" s="387"/>
      <c r="AF38" s="387"/>
      <c r="AG38" s="387"/>
      <c r="AH38" s="387"/>
    </row>
    <row r="39" spans="1:34" ht="23.25" customHeight="1">
      <c r="A39" s="388" t="s">
        <v>334</v>
      </c>
      <c r="B39" s="389" t="s">
        <v>335</v>
      </c>
      <c r="C39" s="390"/>
      <c r="D39" s="390"/>
      <c r="E39" s="390"/>
      <c r="F39" s="391"/>
      <c r="G39" s="390"/>
      <c r="H39" s="390"/>
      <c r="I39" s="390"/>
      <c r="J39" s="390"/>
      <c r="K39" s="390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3"/>
      <c r="W39" s="39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" customHeight="1">
      <c r="A40" s="391"/>
      <c r="B40" s="392"/>
      <c r="C40" s="392"/>
      <c r="D40" s="392"/>
      <c r="E40" s="392"/>
      <c r="F40" s="391"/>
      <c r="G40" s="390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3"/>
      <c r="W40" s="39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>
      <c r="A41" s="391"/>
      <c r="B41" s="392"/>
      <c r="C41" s="392" t="s">
        <v>336</v>
      </c>
      <c r="D41" s="392"/>
      <c r="E41" s="392"/>
      <c r="F41" s="391"/>
      <c r="G41" s="390"/>
      <c r="H41" s="392"/>
      <c r="I41" s="394" t="s">
        <v>337</v>
      </c>
      <c r="J41" s="394"/>
      <c r="K41" s="394"/>
      <c r="L41" s="392"/>
      <c r="M41" s="394"/>
      <c r="N41" s="394"/>
      <c r="O41" s="394"/>
      <c r="P41" s="392"/>
      <c r="Q41" s="392"/>
      <c r="R41" s="392"/>
      <c r="S41" s="392"/>
      <c r="T41" s="392"/>
      <c r="U41" s="392"/>
      <c r="V41" s="393"/>
      <c r="W41" s="39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>
      <c r="A42" s="391"/>
      <c r="B42" s="392"/>
      <c r="C42" s="392"/>
      <c r="D42" s="392"/>
      <c r="E42" s="392"/>
      <c r="F42" s="391"/>
      <c r="G42" s="390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3"/>
      <c r="W42" s="39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">
      <c r="A43" s="391"/>
      <c r="B43" s="395"/>
      <c r="C43" s="396" t="s">
        <v>505</v>
      </c>
      <c r="D43" s="396"/>
      <c r="E43" s="396"/>
      <c r="F43" s="396"/>
      <c r="G43" s="396"/>
      <c r="H43" s="396"/>
      <c r="I43" s="396"/>
      <c r="J43" s="396"/>
      <c r="K43" s="396"/>
      <c r="L43" s="396" t="s">
        <v>31</v>
      </c>
      <c r="M43" s="396"/>
      <c r="N43" s="396"/>
      <c r="O43" s="396"/>
      <c r="P43" s="396"/>
      <c r="Q43" s="396"/>
      <c r="R43" s="396"/>
      <c r="S43" s="396"/>
      <c r="T43" s="396"/>
      <c r="U43" s="396"/>
      <c r="V43" s="393"/>
      <c r="W43" s="39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">
      <c r="A44" s="391"/>
      <c r="B44" s="397"/>
      <c r="C44" s="398" t="s">
        <v>506</v>
      </c>
      <c r="D44" s="398"/>
      <c r="E44" s="398"/>
      <c r="F44" s="398"/>
      <c r="G44" s="398"/>
      <c r="H44" s="394"/>
      <c r="I44" s="394"/>
      <c r="J44" s="394"/>
      <c r="K44" s="394"/>
      <c r="L44" s="394" t="s">
        <v>33</v>
      </c>
      <c r="M44" s="394"/>
      <c r="N44" s="394"/>
      <c r="O44" s="394"/>
      <c r="P44" s="394"/>
      <c r="Q44" s="394"/>
      <c r="R44" s="394"/>
      <c r="S44" s="394"/>
      <c r="T44" s="394"/>
      <c r="U44" s="394"/>
      <c r="V44" s="393"/>
      <c r="W44" s="39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>
      <c r="A45" s="391"/>
      <c r="B45" s="397"/>
      <c r="C45" s="399"/>
      <c r="D45" s="399"/>
      <c r="E45" s="399"/>
      <c r="F45" s="399"/>
      <c r="G45" s="399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393"/>
      <c r="W45" s="39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>
      <c r="A46" s="391"/>
      <c r="B46" s="397"/>
      <c r="C46" s="399"/>
      <c r="D46" s="399"/>
      <c r="E46" s="399"/>
      <c r="F46" s="399"/>
      <c r="G46" s="399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393"/>
      <c r="W46" s="39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>
      <c r="A47" s="391"/>
      <c r="B47" s="397"/>
      <c r="C47" s="399"/>
      <c r="D47" s="399"/>
      <c r="E47" s="399"/>
      <c r="F47" s="399"/>
      <c r="G47" s="399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393"/>
      <c r="W47" s="39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>
      <c r="A48" s="391"/>
      <c r="B48" s="397"/>
      <c r="C48" s="399"/>
      <c r="D48" s="399"/>
      <c r="E48" s="399"/>
      <c r="F48" s="399"/>
      <c r="G48" s="399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393"/>
      <c r="W48" s="39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>
      <c r="A49" s="391"/>
      <c r="B49" s="397"/>
      <c r="C49" s="399"/>
      <c r="D49" s="399"/>
      <c r="E49" s="399"/>
      <c r="F49" s="399"/>
      <c r="G49" s="399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393"/>
      <c r="W49" s="39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>
      <c r="A50" s="391"/>
      <c r="B50" s="397"/>
      <c r="C50" s="399"/>
      <c r="D50" s="399"/>
      <c r="E50" s="399"/>
      <c r="F50" s="399"/>
      <c r="G50" s="399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393"/>
      <c r="W50" s="39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>
      <c r="A51" s="391"/>
      <c r="B51" s="395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393"/>
      <c r="W51" s="39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</sheetData>
  <mergeCells count="74">
    <mergeCell ref="C44:G44"/>
    <mergeCell ref="H44:K44"/>
    <mergeCell ref="L44:U44"/>
    <mergeCell ref="A38:U38"/>
    <mergeCell ref="I41:K41"/>
    <mergeCell ref="M41:O41"/>
    <mergeCell ref="C43:G43"/>
    <mergeCell ref="H43:K43"/>
    <mergeCell ref="L43:U43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colBreaks count="1" manualBreakCount="1">
    <brk id="22" max="16383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8"/>
  <sheetViews>
    <sheetView zoomScale="90" zoomScaleNormal="90" zoomScaleSheetLayoutView="100" workbookViewId="0" topLeftCell="A1">
      <selection activeCell="A1" sqref="A1:XFD2"/>
    </sheetView>
  </sheetViews>
  <sheetFormatPr defaultColWidth="9.140625" defaultRowHeight="15"/>
  <cols>
    <col min="1" max="1" width="5.421875" style="409" customWidth="1"/>
    <col min="2" max="2" width="10.28125" style="0" customWidth="1"/>
    <col min="3" max="3" width="20.421875" style="0" customWidth="1"/>
    <col min="4" max="4" width="4.8515625" style="0" customWidth="1"/>
    <col min="5" max="5" width="6.57421875" style="0" customWidth="1"/>
    <col min="6" max="6" width="9.7109375" style="358" customWidth="1"/>
    <col min="7" max="7" width="13.421875" style="359" customWidth="1"/>
    <col min="8" max="8" width="12.8515625" style="0" customWidth="1"/>
    <col min="9" max="20" width="3.7109375" style="0" customWidth="1"/>
    <col min="21" max="21" width="6.140625" style="0" customWidth="1"/>
    <col min="22" max="22" width="12.57421875" style="0" customWidth="1"/>
    <col min="23" max="23" width="11.7109375" style="0" bestFit="1" customWidth="1"/>
    <col min="24" max="24" width="11.28125" style="0" bestFit="1" customWidth="1"/>
    <col min="25" max="25" width="12.00390625" style="0" bestFit="1" customWidth="1"/>
    <col min="26" max="26" width="11.28125" style="0" bestFit="1" customWidth="1"/>
    <col min="27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02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34" ht="16.5" customHeight="1">
      <c r="A5" s="333" t="s">
        <v>486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02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341" t="s">
        <v>253</v>
      </c>
      <c r="B7" s="341"/>
      <c r="C7" s="342" t="s">
        <v>1603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336"/>
    </row>
    <row r="8" spans="1:21" ht="14.25" customHeight="1">
      <c r="A8" s="403" t="s">
        <v>133</v>
      </c>
      <c r="B8" s="346"/>
      <c r="C8" s="342"/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336"/>
    </row>
    <row r="9" spans="1:21" ht="15" customHeight="1">
      <c r="A9" s="341" t="s">
        <v>256</v>
      </c>
      <c r="B9" s="346"/>
      <c r="C9" s="346"/>
      <c r="D9" s="346"/>
      <c r="E9" s="346"/>
      <c r="F9" s="349"/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336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354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362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363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04"/>
      <c r="B12" s="405" t="s">
        <v>341</v>
      </c>
      <c r="C12" s="405"/>
      <c r="D12" s="355"/>
      <c r="E12" s="355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373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17.1" customHeight="1">
      <c r="A13" s="376">
        <v>1</v>
      </c>
      <c r="B13" s="377" t="s">
        <v>1604</v>
      </c>
      <c r="C13" s="377"/>
      <c r="D13" s="355"/>
      <c r="E13" s="355"/>
      <c r="F13" s="369" t="s">
        <v>274</v>
      </c>
      <c r="G13" s="597">
        <v>250</v>
      </c>
      <c r="H13" s="369" t="s">
        <v>263</v>
      </c>
      <c r="I13" s="371">
        <v>1</v>
      </c>
      <c r="J13" s="371"/>
      <c r="K13" s="598"/>
      <c r="L13" s="371"/>
      <c r="M13" s="371"/>
      <c r="N13" s="371"/>
      <c r="O13" s="371">
        <v>1</v>
      </c>
      <c r="P13" s="371"/>
      <c r="Q13" s="371"/>
      <c r="R13" s="371"/>
      <c r="S13" s="371"/>
      <c r="T13" s="371"/>
      <c r="U13" s="373">
        <f aca="true" t="shared" si="0" ref="U13:U29">SUM(I13:T13)</f>
        <v>2</v>
      </c>
      <c r="V13" s="374">
        <f aca="true" t="shared" si="1" ref="V13:V26">U13*G13</f>
        <v>500</v>
      </c>
      <c r="W13" s="610">
        <f>I13*G13</f>
        <v>250</v>
      </c>
      <c r="X13" s="610">
        <f>L13*G13</f>
        <v>0</v>
      </c>
      <c r="Y13" s="610">
        <f>O13*G13</f>
        <v>250</v>
      </c>
      <c r="Z13" s="610">
        <f>R13*G13</f>
        <v>0</v>
      </c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376">
        <f>A13+1</f>
        <v>2</v>
      </c>
      <c r="B14" s="377" t="s">
        <v>1605</v>
      </c>
      <c r="C14" s="377"/>
      <c r="D14" s="355"/>
      <c r="E14" s="355"/>
      <c r="F14" s="369" t="s">
        <v>182</v>
      </c>
      <c r="G14" s="597">
        <v>80</v>
      </c>
      <c r="H14" s="369" t="s">
        <v>263</v>
      </c>
      <c r="I14" s="371">
        <v>2</v>
      </c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3">
        <f t="shared" si="0"/>
        <v>2</v>
      </c>
      <c r="V14" s="374">
        <f t="shared" si="1"/>
        <v>160</v>
      </c>
      <c r="W14" s="610">
        <f aca="true" t="shared" si="2" ref="W14:W29">I14*G14</f>
        <v>160</v>
      </c>
      <c r="X14" s="610">
        <f aca="true" t="shared" si="3" ref="X14:X29">L14*G14</f>
        <v>0</v>
      </c>
      <c r="Y14" s="610">
        <f aca="true" t="shared" si="4" ref="Y14:Y29">O14*G14</f>
        <v>0</v>
      </c>
      <c r="Z14" s="610">
        <f aca="true" t="shared" si="5" ref="Z14:Z29">R14*G14</f>
        <v>0</v>
      </c>
      <c r="AA14" s="375"/>
      <c r="AB14" s="375"/>
      <c r="AC14" s="375"/>
      <c r="AD14" s="375"/>
      <c r="AE14" s="375"/>
      <c r="AF14" s="375"/>
      <c r="AG14" s="375"/>
      <c r="AH14" s="375"/>
    </row>
    <row r="15" spans="1:34" ht="15" customHeight="1">
      <c r="A15" s="376">
        <f aca="true" t="shared" si="6" ref="A15:A29">A14+1</f>
        <v>3</v>
      </c>
      <c r="B15" s="421" t="s">
        <v>359</v>
      </c>
      <c r="C15" s="422"/>
      <c r="D15" s="355"/>
      <c r="E15" s="355"/>
      <c r="F15" s="369" t="s">
        <v>404</v>
      </c>
      <c r="G15" s="597">
        <v>30</v>
      </c>
      <c r="H15" s="369" t="s">
        <v>263</v>
      </c>
      <c r="I15" s="371">
        <v>5</v>
      </c>
      <c r="J15" s="371"/>
      <c r="K15" s="371"/>
      <c r="L15" s="371">
        <v>5</v>
      </c>
      <c r="M15" s="371"/>
      <c r="N15" s="371"/>
      <c r="O15" s="371">
        <v>5</v>
      </c>
      <c r="P15" s="371"/>
      <c r="Q15" s="371"/>
      <c r="R15" s="371">
        <v>5</v>
      </c>
      <c r="S15" s="371"/>
      <c r="T15" s="371"/>
      <c r="U15" s="373">
        <f t="shared" si="0"/>
        <v>20</v>
      </c>
      <c r="V15" s="374">
        <f t="shared" si="1"/>
        <v>600</v>
      </c>
      <c r="W15" s="610">
        <f t="shared" si="2"/>
        <v>150</v>
      </c>
      <c r="X15" s="610">
        <f t="shared" si="3"/>
        <v>150</v>
      </c>
      <c r="Y15" s="610">
        <f t="shared" si="4"/>
        <v>150</v>
      </c>
      <c r="Z15" s="610">
        <f t="shared" si="5"/>
        <v>150</v>
      </c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376">
        <f t="shared" si="6"/>
        <v>4</v>
      </c>
      <c r="B16" s="377" t="s">
        <v>1606</v>
      </c>
      <c r="C16" s="377"/>
      <c r="D16" s="355"/>
      <c r="E16" s="355"/>
      <c r="F16" s="369" t="s">
        <v>306</v>
      </c>
      <c r="G16" s="597">
        <v>200</v>
      </c>
      <c r="H16" s="369" t="s">
        <v>263</v>
      </c>
      <c r="I16" s="371">
        <v>1</v>
      </c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3">
        <f t="shared" si="0"/>
        <v>1</v>
      </c>
      <c r="V16" s="374">
        <f t="shared" si="1"/>
        <v>200</v>
      </c>
      <c r="W16" s="610">
        <f t="shared" si="2"/>
        <v>200</v>
      </c>
      <c r="X16" s="610">
        <f t="shared" si="3"/>
        <v>0</v>
      </c>
      <c r="Y16" s="610">
        <f t="shared" si="4"/>
        <v>0</v>
      </c>
      <c r="Z16" s="610">
        <f t="shared" si="5"/>
        <v>0</v>
      </c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376">
        <f t="shared" si="6"/>
        <v>5</v>
      </c>
      <c r="B17" s="377" t="s">
        <v>1607</v>
      </c>
      <c r="C17" s="377"/>
      <c r="D17" s="355"/>
      <c r="E17" s="355"/>
      <c r="F17" s="369" t="s">
        <v>262</v>
      </c>
      <c r="G17" s="597">
        <v>200</v>
      </c>
      <c r="H17" s="369" t="s">
        <v>263</v>
      </c>
      <c r="I17" s="371">
        <v>13</v>
      </c>
      <c r="J17" s="371"/>
      <c r="K17" s="371"/>
      <c r="L17" s="371">
        <v>13</v>
      </c>
      <c r="M17" s="371"/>
      <c r="N17" s="371"/>
      <c r="O17" s="371">
        <v>13</v>
      </c>
      <c r="P17" s="371"/>
      <c r="Q17" s="371"/>
      <c r="R17" s="371">
        <v>13</v>
      </c>
      <c r="S17" s="371"/>
      <c r="T17" s="371"/>
      <c r="U17" s="373">
        <f t="shared" si="0"/>
        <v>52</v>
      </c>
      <c r="V17" s="374">
        <f t="shared" si="1"/>
        <v>10400</v>
      </c>
      <c r="W17" s="610">
        <f t="shared" si="2"/>
        <v>2600</v>
      </c>
      <c r="X17" s="610">
        <f t="shared" si="3"/>
        <v>2600</v>
      </c>
      <c r="Y17" s="610">
        <f t="shared" si="4"/>
        <v>2600</v>
      </c>
      <c r="Z17" s="610">
        <f t="shared" si="5"/>
        <v>2600</v>
      </c>
      <c r="AA17" s="375"/>
      <c r="AB17" s="375"/>
      <c r="AC17" s="375"/>
      <c r="AD17" s="375"/>
      <c r="AE17" s="375"/>
      <c r="AF17" s="375"/>
      <c r="AG17" s="375"/>
      <c r="AH17" s="375"/>
    </row>
    <row r="18" spans="1:34" ht="17.1" customHeight="1">
      <c r="A18" s="376">
        <f t="shared" si="6"/>
        <v>6</v>
      </c>
      <c r="B18" s="377" t="s">
        <v>1608</v>
      </c>
      <c r="C18" s="377"/>
      <c r="D18" s="355"/>
      <c r="E18" s="355"/>
      <c r="F18" s="369" t="s">
        <v>262</v>
      </c>
      <c r="G18" s="597">
        <v>200</v>
      </c>
      <c r="H18" s="369" t="s">
        <v>263</v>
      </c>
      <c r="I18" s="371">
        <v>5</v>
      </c>
      <c r="J18" s="371"/>
      <c r="K18" s="371"/>
      <c r="L18" s="371">
        <v>5</v>
      </c>
      <c r="M18" s="371"/>
      <c r="N18" s="371"/>
      <c r="O18" s="371">
        <v>5</v>
      </c>
      <c r="P18" s="371"/>
      <c r="Q18" s="371"/>
      <c r="R18" s="371">
        <v>5</v>
      </c>
      <c r="S18" s="371"/>
      <c r="T18" s="371"/>
      <c r="U18" s="373">
        <f t="shared" si="0"/>
        <v>20</v>
      </c>
      <c r="V18" s="374">
        <f t="shared" si="1"/>
        <v>4000</v>
      </c>
      <c r="W18" s="610">
        <f t="shared" si="2"/>
        <v>1000</v>
      </c>
      <c r="X18" s="610">
        <f t="shared" si="3"/>
        <v>1000</v>
      </c>
      <c r="Y18" s="610">
        <f t="shared" si="4"/>
        <v>1000</v>
      </c>
      <c r="Z18" s="610">
        <f t="shared" si="5"/>
        <v>1000</v>
      </c>
      <c r="AA18" s="375"/>
      <c r="AB18" s="375"/>
      <c r="AC18" s="375"/>
      <c r="AD18" s="375"/>
      <c r="AE18" s="375"/>
      <c r="AF18" s="375"/>
      <c r="AG18" s="375"/>
      <c r="AH18" s="375"/>
    </row>
    <row r="19" spans="1:34" ht="17.1" customHeight="1">
      <c r="A19" s="376">
        <f t="shared" si="6"/>
        <v>7</v>
      </c>
      <c r="B19" s="377" t="s">
        <v>302</v>
      </c>
      <c r="C19" s="377"/>
      <c r="D19" s="355"/>
      <c r="E19" s="355"/>
      <c r="F19" s="369" t="s">
        <v>278</v>
      </c>
      <c r="G19" s="597">
        <v>150</v>
      </c>
      <c r="H19" s="369" t="s">
        <v>263</v>
      </c>
      <c r="I19" s="371">
        <v>2</v>
      </c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3">
        <f t="shared" si="0"/>
        <v>2</v>
      </c>
      <c r="V19" s="374">
        <f t="shared" si="1"/>
        <v>300</v>
      </c>
      <c r="W19" s="610">
        <f t="shared" si="2"/>
        <v>300</v>
      </c>
      <c r="X19" s="610">
        <f t="shared" si="3"/>
        <v>0</v>
      </c>
      <c r="Y19" s="610">
        <f t="shared" si="4"/>
        <v>0</v>
      </c>
      <c r="Z19" s="610">
        <f t="shared" si="5"/>
        <v>0</v>
      </c>
      <c r="AA19" s="375"/>
      <c r="AB19" s="375"/>
      <c r="AC19" s="375"/>
      <c r="AD19" s="375"/>
      <c r="AE19" s="375"/>
      <c r="AF19" s="375"/>
      <c r="AG19" s="375"/>
      <c r="AH19" s="375"/>
    </row>
    <row r="20" spans="1:34" ht="17.1" customHeight="1">
      <c r="A20" s="376">
        <f t="shared" si="6"/>
        <v>8</v>
      </c>
      <c r="B20" s="377" t="s">
        <v>1609</v>
      </c>
      <c r="C20" s="377"/>
      <c r="D20" s="355"/>
      <c r="E20" s="355"/>
      <c r="F20" s="369" t="s">
        <v>274</v>
      </c>
      <c r="G20" s="597">
        <v>32</v>
      </c>
      <c r="H20" s="369" t="s">
        <v>263</v>
      </c>
      <c r="I20" s="371">
        <v>1</v>
      </c>
      <c r="J20" s="371"/>
      <c r="K20" s="371"/>
      <c r="L20" s="371">
        <v>1</v>
      </c>
      <c r="M20" s="371"/>
      <c r="N20" s="371"/>
      <c r="O20" s="371">
        <v>1</v>
      </c>
      <c r="P20" s="371"/>
      <c r="Q20" s="371"/>
      <c r="R20" s="371">
        <v>1</v>
      </c>
      <c r="S20" s="371"/>
      <c r="T20" s="371"/>
      <c r="U20" s="373">
        <f t="shared" si="0"/>
        <v>4</v>
      </c>
      <c r="V20" s="374">
        <f t="shared" si="1"/>
        <v>128</v>
      </c>
      <c r="W20" s="610">
        <f t="shared" si="2"/>
        <v>32</v>
      </c>
      <c r="X20" s="610">
        <f t="shared" si="3"/>
        <v>32</v>
      </c>
      <c r="Y20" s="610">
        <f t="shared" si="4"/>
        <v>32</v>
      </c>
      <c r="Z20" s="610">
        <f t="shared" si="5"/>
        <v>32</v>
      </c>
      <c r="AA20" s="375"/>
      <c r="AB20" s="375"/>
      <c r="AC20" s="375"/>
      <c r="AD20" s="375"/>
      <c r="AE20" s="375"/>
      <c r="AF20" s="375"/>
      <c r="AG20" s="375"/>
      <c r="AH20" s="375"/>
    </row>
    <row r="21" spans="1:34" ht="17.1" customHeight="1">
      <c r="A21" s="376">
        <f t="shared" si="6"/>
        <v>9</v>
      </c>
      <c r="B21" s="377" t="s">
        <v>1610</v>
      </c>
      <c r="C21" s="377"/>
      <c r="D21" s="355"/>
      <c r="E21" s="355"/>
      <c r="F21" s="369" t="s">
        <v>278</v>
      </c>
      <c r="G21" s="597">
        <v>75</v>
      </c>
      <c r="H21" s="369" t="s">
        <v>263</v>
      </c>
      <c r="I21" s="371">
        <v>2</v>
      </c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3">
        <f t="shared" si="0"/>
        <v>2</v>
      </c>
      <c r="V21" s="374">
        <f t="shared" si="1"/>
        <v>150</v>
      </c>
      <c r="W21" s="610">
        <f t="shared" si="2"/>
        <v>150</v>
      </c>
      <c r="X21" s="610">
        <f t="shared" si="3"/>
        <v>0</v>
      </c>
      <c r="Y21" s="610">
        <f t="shared" si="4"/>
        <v>0</v>
      </c>
      <c r="Z21" s="610">
        <f t="shared" si="5"/>
        <v>0</v>
      </c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376">
        <f t="shared" si="6"/>
        <v>10</v>
      </c>
      <c r="B22" s="377" t="s">
        <v>1611</v>
      </c>
      <c r="C22" s="377"/>
      <c r="D22" s="355"/>
      <c r="E22" s="355"/>
      <c r="F22" s="369" t="s">
        <v>278</v>
      </c>
      <c r="G22" s="597">
        <v>110</v>
      </c>
      <c r="H22" s="369" t="s">
        <v>263</v>
      </c>
      <c r="I22" s="371">
        <v>2</v>
      </c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3">
        <f t="shared" si="0"/>
        <v>2</v>
      </c>
      <c r="V22" s="374">
        <f t="shared" si="1"/>
        <v>220</v>
      </c>
      <c r="W22" s="610">
        <f t="shared" si="2"/>
        <v>220</v>
      </c>
      <c r="X22" s="610">
        <f t="shared" si="3"/>
        <v>0</v>
      </c>
      <c r="Y22" s="610">
        <f t="shared" si="4"/>
        <v>0</v>
      </c>
      <c r="Z22" s="610">
        <f t="shared" si="5"/>
        <v>0</v>
      </c>
      <c r="AA22" s="375"/>
      <c r="AB22" s="375"/>
      <c r="AC22" s="375"/>
      <c r="AD22" s="375"/>
      <c r="AE22" s="375"/>
      <c r="AF22" s="375"/>
      <c r="AG22" s="375"/>
      <c r="AH22" s="375"/>
    </row>
    <row r="23" spans="1:34" ht="17.1" customHeight="1">
      <c r="A23" s="376">
        <f t="shared" si="6"/>
        <v>11</v>
      </c>
      <c r="B23" s="377" t="s">
        <v>368</v>
      </c>
      <c r="C23" s="377"/>
      <c r="D23" s="355"/>
      <c r="E23" s="355"/>
      <c r="F23" s="369" t="s">
        <v>274</v>
      </c>
      <c r="G23" s="597">
        <v>36</v>
      </c>
      <c r="H23" s="369" t="s">
        <v>263</v>
      </c>
      <c r="I23" s="371">
        <v>3</v>
      </c>
      <c r="J23" s="371"/>
      <c r="K23" s="371"/>
      <c r="L23" s="371">
        <v>3</v>
      </c>
      <c r="M23" s="371"/>
      <c r="N23" s="371"/>
      <c r="O23" s="371">
        <v>3</v>
      </c>
      <c r="P23" s="371"/>
      <c r="Q23" s="371"/>
      <c r="R23" s="371">
        <v>3</v>
      </c>
      <c r="S23" s="371"/>
      <c r="T23" s="371"/>
      <c r="U23" s="373">
        <f t="shared" si="0"/>
        <v>12</v>
      </c>
      <c r="V23" s="374">
        <f t="shared" si="1"/>
        <v>432</v>
      </c>
      <c r="W23" s="610">
        <f t="shared" si="2"/>
        <v>108</v>
      </c>
      <c r="X23" s="610">
        <f t="shared" si="3"/>
        <v>108</v>
      </c>
      <c r="Y23" s="610">
        <f t="shared" si="4"/>
        <v>108</v>
      </c>
      <c r="Z23" s="610">
        <f t="shared" si="5"/>
        <v>108</v>
      </c>
      <c r="AA23" s="375"/>
      <c r="AB23" s="375"/>
      <c r="AC23" s="375"/>
      <c r="AD23" s="375"/>
      <c r="AE23" s="375"/>
      <c r="AF23" s="375"/>
      <c r="AG23" s="375"/>
      <c r="AH23" s="375"/>
    </row>
    <row r="24" spans="1:34" ht="17.1" customHeight="1">
      <c r="A24" s="376">
        <f t="shared" si="6"/>
        <v>12</v>
      </c>
      <c r="B24" s="377" t="s">
        <v>1612</v>
      </c>
      <c r="C24" s="377"/>
      <c r="D24" s="355" t="s">
        <v>1547</v>
      </c>
      <c r="E24" s="355"/>
      <c r="F24" s="369" t="s">
        <v>266</v>
      </c>
      <c r="G24" s="597">
        <v>1500</v>
      </c>
      <c r="H24" s="369" t="s">
        <v>263</v>
      </c>
      <c r="I24" s="371">
        <v>1</v>
      </c>
      <c r="J24" s="371"/>
      <c r="K24" s="371"/>
      <c r="L24" s="371"/>
      <c r="M24" s="371"/>
      <c r="N24" s="371"/>
      <c r="O24" s="371">
        <v>1</v>
      </c>
      <c r="P24" s="371"/>
      <c r="Q24" s="371"/>
      <c r="R24" s="371"/>
      <c r="S24" s="371"/>
      <c r="T24" s="371"/>
      <c r="U24" s="373">
        <f t="shared" si="0"/>
        <v>2</v>
      </c>
      <c r="V24" s="374">
        <f t="shared" si="1"/>
        <v>3000</v>
      </c>
      <c r="W24" s="610">
        <f t="shared" si="2"/>
        <v>1500</v>
      </c>
      <c r="X24" s="610">
        <f t="shared" si="3"/>
        <v>0</v>
      </c>
      <c r="Y24" s="610">
        <f t="shared" si="4"/>
        <v>1500</v>
      </c>
      <c r="Z24" s="610">
        <f t="shared" si="5"/>
        <v>0</v>
      </c>
      <c r="AA24" s="375"/>
      <c r="AB24" s="375"/>
      <c r="AC24" s="375"/>
      <c r="AD24" s="375"/>
      <c r="AE24" s="375"/>
      <c r="AF24" s="375"/>
      <c r="AG24" s="375"/>
      <c r="AH24" s="375"/>
    </row>
    <row r="25" spans="1:34" ht="17.1" customHeight="1">
      <c r="A25" s="376">
        <f t="shared" si="6"/>
        <v>13</v>
      </c>
      <c r="B25" s="377" t="s">
        <v>1613</v>
      </c>
      <c r="C25" s="377"/>
      <c r="D25" s="355" t="s">
        <v>1547</v>
      </c>
      <c r="E25" s="355"/>
      <c r="F25" s="369" t="s">
        <v>266</v>
      </c>
      <c r="G25" s="597">
        <v>1500</v>
      </c>
      <c r="H25" s="369" t="s">
        <v>263</v>
      </c>
      <c r="I25" s="371">
        <v>1</v>
      </c>
      <c r="J25" s="371"/>
      <c r="K25" s="371"/>
      <c r="L25" s="371"/>
      <c r="M25" s="371"/>
      <c r="N25" s="371"/>
      <c r="O25" s="371">
        <v>1</v>
      </c>
      <c r="P25" s="371"/>
      <c r="Q25" s="371"/>
      <c r="R25" s="371"/>
      <c r="S25" s="371"/>
      <c r="T25" s="371"/>
      <c r="U25" s="373">
        <f t="shared" si="0"/>
        <v>2</v>
      </c>
      <c r="V25" s="374">
        <f t="shared" si="1"/>
        <v>3000</v>
      </c>
      <c r="W25" s="610">
        <f t="shared" si="2"/>
        <v>1500</v>
      </c>
      <c r="X25" s="610">
        <f t="shared" si="3"/>
        <v>0</v>
      </c>
      <c r="Y25" s="610">
        <f t="shared" si="4"/>
        <v>1500</v>
      </c>
      <c r="Z25" s="610">
        <f t="shared" si="5"/>
        <v>0</v>
      </c>
      <c r="AA25" s="375"/>
      <c r="AB25" s="375"/>
      <c r="AC25" s="375"/>
      <c r="AD25" s="375"/>
      <c r="AE25" s="375"/>
      <c r="AF25" s="375"/>
      <c r="AG25" s="375"/>
      <c r="AH25" s="375"/>
    </row>
    <row r="26" spans="1:34" ht="17.1" customHeight="1">
      <c r="A26" s="376">
        <f t="shared" si="6"/>
        <v>14</v>
      </c>
      <c r="B26" s="377" t="s">
        <v>1614</v>
      </c>
      <c r="C26" s="377"/>
      <c r="D26" s="355" t="s">
        <v>1547</v>
      </c>
      <c r="E26" s="355"/>
      <c r="F26" s="369" t="s">
        <v>266</v>
      </c>
      <c r="G26" s="597">
        <v>1500</v>
      </c>
      <c r="H26" s="369" t="s">
        <v>263</v>
      </c>
      <c r="I26" s="371">
        <v>1</v>
      </c>
      <c r="J26" s="371"/>
      <c r="K26" s="371"/>
      <c r="L26" s="371"/>
      <c r="M26" s="371"/>
      <c r="N26" s="371"/>
      <c r="O26" s="371">
        <v>1</v>
      </c>
      <c r="P26" s="371"/>
      <c r="Q26" s="371"/>
      <c r="R26" s="371"/>
      <c r="S26" s="371"/>
      <c r="T26" s="371"/>
      <c r="U26" s="373">
        <f t="shared" si="0"/>
        <v>2</v>
      </c>
      <c r="V26" s="374">
        <f t="shared" si="1"/>
        <v>3000</v>
      </c>
      <c r="W26" s="610">
        <f t="shared" si="2"/>
        <v>1500</v>
      </c>
      <c r="X26" s="610">
        <f t="shared" si="3"/>
        <v>0</v>
      </c>
      <c r="Y26" s="610">
        <f t="shared" si="4"/>
        <v>1500</v>
      </c>
      <c r="Z26" s="610">
        <f t="shared" si="5"/>
        <v>0</v>
      </c>
      <c r="AA26" s="375"/>
      <c r="AB26" s="375"/>
      <c r="AC26" s="375"/>
      <c r="AD26" s="375"/>
      <c r="AE26" s="375"/>
      <c r="AF26" s="375"/>
      <c r="AG26" s="375"/>
      <c r="AH26" s="375"/>
    </row>
    <row r="27" spans="1:34" ht="17.1" customHeight="1">
      <c r="A27" s="376">
        <f t="shared" si="6"/>
        <v>15</v>
      </c>
      <c r="B27" s="423" t="s">
        <v>1615</v>
      </c>
      <c r="C27" s="423"/>
      <c r="D27" s="355" t="s">
        <v>1547</v>
      </c>
      <c r="E27" s="355"/>
      <c r="F27" s="369" t="s">
        <v>266</v>
      </c>
      <c r="G27" s="597">
        <v>1500</v>
      </c>
      <c r="H27" s="369" t="s">
        <v>263</v>
      </c>
      <c r="I27" s="371">
        <v>1</v>
      </c>
      <c r="J27" s="371"/>
      <c r="K27" s="371"/>
      <c r="L27" s="371"/>
      <c r="M27" s="371"/>
      <c r="N27" s="371"/>
      <c r="O27" s="371">
        <v>1</v>
      </c>
      <c r="P27" s="371"/>
      <c r="Q27" s="371"/>
      <c r="R27" s="371"/>
      <c r="S27" s="371"/>
      <c r="T27" s="371"/>
      <c r="U27" s="373">
        <f t="shared" si="0"/>
        <v>2</v>
      </c>
      <c r="V27" s="374">
        <f>U27*G27</f>
        <v>3000</v>
      </c>
      <c r="W27" s="610">
        <f t="shared" si="2"/>
        <v>1500</v>
      </c>
      <c r="X27" s="610">
        <f t="shared" si="3"/>
        <v>0</v>
      </c>
      <c r="Y27" s="610">
        <f t="shared" si="4"/>
        <v>1500</v>
      </c>
      <c r="Z27" s="610">
        <f t="shared" si="5"/>
        <v>0</v>
      </c>
      <c r="AA27" s="375"/>
      <c r="AB27" s="375"/>
      <c r="AC27" s="375"/>
      <c r="AD27" s="375"/>
      <c r="AE27" s="375"/>
      <c r="AF27" s="375"/>
      <c r="AG27" s="375"/>
      <c r="AH27" s="375"/>
    </row>
    <row r="28" spans="1:34" ht="17.1" customHeight="1">
      <c r="A28" s="376">
        <f t="shared" si="6"/>
        <v>16</v>
      </c>
      <c r="B28" s="377" t="s">
        <v>1465</v>
      </c>
      <c r="C28" s="377"/>
      <c r="D28" s="355"/>
      <c r="E28" s="355"/>
      <c r="F28" s="369" t="s">
        <v>274</v>
      </c>
      <c r="G28" s="597">
        <v>120</v>
      </c>
      <c r="H28" s="369" t="s">
        <v>263</v>
      </c>
      <c r="I28" s="371">
        <v>3</v>
      </c>
      <c r="J28" s="371"/>
      <c r="K28" s="371"/>
      <c r="L28" s="371"/>
      <c r="M28" s="371"/>
      <c r="N28" s="371"/>
      <c r="O28" s="371">
        <v>3</v>
      </c>
      <c r="P28" s="371"/>
      <c r="Q28" s="371"/>
      <c r="R28" s="371"/>
      <c r="S28" s="371"/>
      <c r="T28" s="371"/>
      <c r="U28" s="373">
        <f t="shared" si="0"/>
        <v>6</v>
      </c>
      <c r="V28" s="374">
        <f aca="true" t="shared" si="7" ref="V28:V29">U28*G28</f>
        <v>720</v>
      </c>
      <c r="W28" s="610">
        <f t="shared" si="2"/>
        <v>360</v>
      </c>
      <c r="X28" s="610">
        <f t="shared" si="3"/>
        <v>0</v>
      </c>
      <c r="Y28" s="610">
        <f t="shared" si="4"/>
        <v>360</v>
      </c>
      <c r="Z28" s="610">
        <f t="shared" si="5"/>
        <v>0</v>
      </c>
      <c r="AA28" s="375"/>
      <c r="AB28" s="375"/>
      <c r="AC28" s="375"/>
      <c r="AD28" s="375"/>
      <c r="AE28" s="375"/>
      <c r="AF28" s="375"/>
      <c r="AG28" s="375"/>
      <c r="AH28" s="375"/>
    </row>
    <row r="29" spans="1:34" ht="17.1" customHeight="1">
      <c r="A29" s="376">
        <f t="shared" si="6"/>
        <v>17</v>
      </c>
      <c r="B29" s="377" t="s">
        <v>1616</v>
      </c>
      <c r="C29" s="377"/>
      <c r="D29" s="355"/>
      <c r="E29" s="355"/>
      <c r="F29" s="369" t="s">
        <v>274</v>
      </c>
      <c r="G29" s="597">
        <v>47.5</v>
      </c>
      <c r="H29" s="369" t="s">
        <v>263</v>
      </c>
      <c r="I29" s="371">
        <v>2</v>
      </c>
      <c r="J29" s="371"/>
      <c r="K29" s="371"/>
      <c r="L29" s="371"/>
      <c r="M29" s="371"/>
      <c r="N29" s="371"/>
      <c r="O29" s="371">
        <v>2</v>
      </c>
      <c r="P29" s="371"/>
      <c r="Q29" s="371"/>
      <c r="R29" s="371"/>
      <c r="S29" s="371"/>
      <c r="T29" s="371"/>
      <c r="U29" s="373">
        <f t="shared" si="0"/>
        <v>4</v>
      </c>
      <c r="V29" s="374">
        <f t="shared" si="7"/>
        <v>190</v>
      </c>
      <c r="W29" s="610">
        <f t="shared" si="2"/>
        <v>95</v>
      </c>
      <c r="X29" s="610">
        <f t="shared" si="3"/>
        <v>0</v>
      </c>
      <c r="Y29" s="610">
        <f t="shared" si="4"/>
        <v>95</v>
      </c>
      <c r="Z29" s="610">
        <f t="shared" si="5"/>
        <v>0</v>
      </c>
      <c r="AA29" s="375"/>
      <c r="AB29" s="375"/>
      <c r="AC29" s="375"/>
      <c r="AD29" s="375"/>
      <c r="AE29" s="375"/>
      <c r="AF29" s="375"/>
      <c r="AG29" s="375"/>
      <c r="AH29" s="375"/>
    </row>
    <row r="30" spans="1:34" ht="17.25" customHeight="1">
      <c r="A30" s="382" t="s">
        <v>333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4"/>
      <c r="V30" s="385">
        <f>SUM(V12:V29)</f>
        <v>30000</v>
      </c>
      <c r="W30" s="385">
        <f aca="true" t="shared" si="8" ref="W30:Z30">SUM(W12:W29)</f>
        <v>11625</v>
      </c>
      <c r="X30" s="385">
        <f t="shared" si="8"/>
        <v>3890</v>
      </c>
      <c r="Y30" s="385">
        <f t="shared" si="8"/>
        <v>10595</v>
      </c>
      <c r="Z30" s="385">
        <f t="shared" si="8"/>
        <v>3890</v>
      </c>
      <c r="AA30" s="387"/>
      <c r="AB30" s="387"/>
      <c r="AC30" s="387"/>
      <c r="AD30" s="387"/>
      <c r="AE30" s="387"/>
      <c r="AF30" s="387"/>
      <c r="AG30" s="387"/>
      <c r="AH30" s="387"/>
    </row>
    <row r="31" spans="1:34" ht="23.25" customHeight="1">
      <c r="A31" s="388" t="s">
        <v>334</v>
      </c>
      <c r="B31" s="389" t="s">
        <v>335</v>
      </c>
      <c r="C31" s="390"/>
      <c r="D31" s="390"/>
      <c r="E31" s="390"/>
      <c r="F31" s="391"/>
      <c r="G31" s="390"/>
      <c r="H31" s="390"/>
      <c r="I31" s="390"/>
      <c r="J31" s="390"/>
      <c r="K31" s="390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3"/>
      <c r="W31" s="39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" customHeight="1">
      <c r="A32" s="400"/>
      <c r="B32" s="392"/>
      <c r="C32" s="392"/>
      <c r="D32" s="392"/>
      <c r="E32" s="392"/>
      <c r="F32" s="391"/>
      <c r="G32" s="390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3"/>
      <c r="W32" s="39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>
      <c r="A33" s="400"/>
      <c r="B33" s="392"/>
      <c r="C33" s="392" t="s">
        <v>336</v>
      </c>
      <c r="D33" s="392"/>
      <c r="E33" s="392"/>
      <c r="F33" s="391"/>
      <c r="G33" s="390"/>
      <c r="H33" s="392"/>
      <c r="I33" s="394" t="s">
        <v>337</v>
      </c>
      <c r="J33" s="394"/>
      <c r="K33" s="394"/>
      <c r="L33" s="392"/>
      <c r="M33" s="394"/>
      <c r="N33" s="394"/>
      <c r="O33" s="394"/>
      <c r="P33" s="392"/>
      <c r="Q33" s="392"/>
      <c r="R33" s="392"/>
      <c r="S33" s="392"/>
      <c r="T33" s="392"/>
      <c r="U33" s="392"/>
      <c r="V33" s="393"/>
      <c r="W33" s="39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>
      <c r="A34" s="400"/>
      <c r="B34" s="392"/>
      <c r="C34" s="392"/>
      <c r="D34" s="392"/>
      <c r="E34" s="392"/>
      <c r="F34" s="391"/>
      <c r="G34" s="390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3"/>
      <c r="W34" s="39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>
      <c r="A35" s="400"/>
      <c r="B35" s="395"/>
      <c r="C35" s="396" t="s">
        <v>835</v>
      </c>
      <c r="D35" s="396"/>
      <c r="E35" s="396"/>
      <c r="F35" s="396"/>
      <c r="G35" s="396"/>
      <c r="H35" s="396"/>
      <c r="I35" s="396"/>
      <c r="J35" s="396"/>
      <c r="K35" s="396"/>
      <c r="L35" s="396" t="s">
        <v>836</v>
      </c>
      <c r="M35" s="396"/>
      <c r="N35" s="396"/>
      <c r="O35" s="396"/>
      <c r="P35" s="396"/>
      <c r="Q35" s="396"/>
      <c r="R35" s="396"/>
      <c r="S35" s="396"/>
      <c r="T35" s="396"/>
      <c r="U35" s="396"/>
      <c r="V35" s="393"/>
      <c r="W35" s="39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>
      <c r="A36" s="400"/>
      <c r="B36" s="397"/>
      <c r="C36" s="398" t="s">
        <v>1617</v>
      </c>
      <c r="D36" s="398"/>
      <c r="E36" s="398"/>
      <c r="F36" s="398"/>
      <c r="G36" s="398"/>
      <c r="H36" s="394"/>
      <c r="I36" s="394"/>
      <c r="J36" s="394"/>
      <c r="K36" s="394"/>
      <c r="L36" s="394" t="s">
        <v>1618</v>
      </c>
      <c r="M36" s="394"/>
      <c r="N36" s="394"/>
      <c r="O36" s="394"/>
      <c r="P36" s="394"/>
      <c r="Q36" s="394"/>
      <c r="R36" s="394"/>
      <c r="S36" s="394"/>
      <c r="T36" s="394"/>
      <c r="U36" s="394"/>
      <c r="V36" s="393"/>
      <c r="W36" s="39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>
      <c r="A37" s="400"/>
      <c r="B37" s="397"/>
      <c r="C37" s="399"/>
      <c r="D37" s="399"/>
      <c r="E37" s="399"/>
      <c r="F37" s="399"/>
      <c r="G37" s="399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393"/>
      <c r="W37" s="39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>
      <c r="A38" s="400"/>
      <c r="B38" s="397"/>
      <c r="C38" s="399"/>
      <c r="D38" s="399"/>
      <c r="E38" s="399"/>
      <c r="F38" s="399"/>
      <c r="G38" s="399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393"/>
      <c r="W38" s="39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>
      <c r="A39" s="400"/>
      <c r="B39" s="397"/>
      <c r="C39" s="399"/>
      <c r="D39" s="399"/>
      <c r="E39" s="399"/>
      <c r="F39" s="399"/>
      <c r="G39" s="399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393"/>
      <c r="W39" s="39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>
      <c r="A40" s="400"/>
      <c r="B40" s="397"/>
      <c r="C40" s="399"/>
      <c r="D40" s="399"/>
      <c r="E40" s="399"/>
      <c r="F40" s="399"/>
      <c r="G40" s="399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393"/>
      <c r="W40" s="39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>
      <c r="A41" s="400"/>
      <c r="B41" s="397"/>
      <c r="C41" s="399"/>
      <c r="D41" s="399"/>
      <c r="E41" s="399"/>
      <c r="F41" s="399"/>
      <c r="G41" s="399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393"/>
      <c r="W41" s="39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>
      <c r="A42" s="400"/>
      <c r="B42" s="397"/>
      <c r="C42" s="399"/>
      <c r="D42" s="399"/>
      <c r="E42" s="399"/>
      <c r="F42" s="399"/>
      <c r="G42" s="399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393"/>
      <c r="W42" s="39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">
      <c r="A43" s="400"/>
      <c r="B43" s="395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393"/>
      <c r="W43" s="39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3:34" ht="15">
      <c r="W44" s="39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23" ht="15">
      <c r="A45" s="410"/>
      <c r="B45" s="411"/>
      <c r="C45" s="411"/>
      <c r="D45" s="412"/>
      <c r="E45" s="412"/>
      <c r="F45" s="413"/>
      <c r="G45" s="1939"/>
      <c r="H45" s="413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6"/>
      <c r="V45" s="417"/>
      <c r="W45" s="393"/>
    </row>
    <row r="46" spans="1:22" ht="15">
      <c r="A46" s="410"/>
      <c r="B46" s="411"/>
      <c r="C46" s="411"/>
      <c r="D46" s="412"/>
      <c r="E46" s="412"/>
      <c r="F46" s="413"/>
      <c r="G46" s="1939"/>
      <c r="H46" s="413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6"/>
      <c r="V46" s="417"/>
    </row>
    <row r="47" spans="1:22" ht="15">
      <c r="A47" s="410"/>
      <c r="B47" s="411"/>
      <c r="C47" s="411"/>
      <c r="D47" s="412"/>
      <c r="E47" s="412"/>
      <c r="F47" s="413"/>
      <c r="G47" s="1939"/>
      <c r="H47" s="413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6"/>
      <c r="V47" s="417"/>
    </row>
    <row r="48" spans="1:22" ht="15">
      <c r="A48" s="410"/>
      <c r="B48" s="411"/>
      <c r="C48" s="411"/>
      <c r="D48" s="412"/>
      <c r="E48" s="412"/>
      <c r="F48" s="413"/>
      <c r="G48" s="1939"/>
      <c r="H48" s="413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6"/>
      <c r="V48" s="417"/>
    </row>
    <row r="49" spans="1:22" ht="15">
      <c r="A49" s="410"/>
      <c r="B49" s="411"/>
      <c r="C49" s="411"/>
      <c r="D49" s="412"/>
      <c r="E49" s="412"/>
      <c r="F49" s="413"/>
      <c r="G49" s="1939"/>
      <c r="H49" s="413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6"/>
      <c r="V49" s="417"/>
    </row>
    <row r="50" spans="1:22" ht="15">
      <c r="A50" s="410"/>
      <c r="B50" s="411"/>
      <c r="C50" s="411"/>
      <c r="D50" s="412"/>
      <c r="E50" s="412"/>
      <c r="F50" s="413"/>
      <c r="G50" s="1939"/>
      <c r="H50" s="413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6"/>
      <c r="V50" s="417"/>
    </row>
    <row r="51" spans="1:22" ht="15">
      <c r="A51" s="410"/>
      <c r="B51" s="411"/>
      <c r="C51" s="411"/>
      <c r="D51" s="412"/>
      <c r="E51" s="412"/>
      <c r="F51" s="413"/>
      <c r="G51" s="1939"/>
      <c r="H51" s="413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6"/>
      <c r="V51" s="417"/>
    </row>
    <row r="52" spans="1:22" ht="15">
      <c r="A52" s="410"/>
      <c r="B52" s="411"/>
      <c r="C52" s="411"/>
      <c r="D52" s="412"/>
      <c r="E52" s="412"/>
      <c r="F52" s="413"/>
      <c r="G52" s="1939"/>
      <c r="H52" s="413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6"/>
      <c r="V52" s="417"/>
    </row>
    <row r="53" spans="1:22" ht="15">
      <c r="A53" s="410"/>
      <c r="B53" s="411"/>
      <c r="C53" s="411"/>
      <c r="D53" s="412"/>
      <c r="E53" s="412"/>
      <c r="F53" s="413"/>
      <c r="G53" s="1939"/>
      <c r="H53" s="413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6"/>
      <c r="V53" s="417"/>
    </row>
    <row r="54" spans="1:22" ht="15">
      <c r="A54" s="410"/>
      <c r="B54" s="411"/>
      <c r="C54" s="411"/>
      <c r="D54" s="412"/>
      <c r="E54" s="412"/>
      <c r="F54" s="413"/>
      <c r="G54" s="1939"/>
      <c r="H54" s="413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6"/>
      <c r="V54" s="417"/>
    </row>
    <row r="55" spans="1:22" ht="15">
      <c r="A55" s="410"/>
      <c r="B55" s="411"/>
      <c r="C55" s="411"/>
      <c r="D55" s="412"/>
      <c r="E55" s="412"/>
      <c r="F55" s="413"/>
      <c r="G55" s="1939"/>
      <c r="H55" s="413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6"/>
      <c r="V55" s="417"/>
    </row>
    <row r="56" spans="1:22" ht="15">
      <c r="A56" s="410"/>
      <c r="B56" s="411"/>
      <c r="C56" s="411"/>
      <c r="D56" s="412"/>
      <c r="E56" s="412"/>
      <c r="F56" s="413"/>
      <c r="G56" s="1939"/>
      <c r="H56" s="413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6"/>
      <c r="V56" s="417"/>
    </row>
    <row r="57" spans="1:22" ht="15">
      <c r="A57" s="410"/>
      <c r="B57" s="411"/>
      <c r="C57" s="411"/>
      <c r="D57" s="412"/>
      <c r="E57" s="412"/>
      <c r="F57" s="413"/>
      <c r="G57" s="1939"/>
      <c r="H57" s="413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6"/>
      <c r="V57" s="417"/>
    </row>
    <row r="58" spans="1:22" ht="15">
      <c r="A58" s="410"/>
      <c r="B58" s="411"/>
      <c r="C58" s="411"/>
      <c r="D58" s="412"/>
      <c r="E58" s="412"/>
      <c r="F58" s="413"/>
      <c r="G58" s="1939"/>
      <c r="H58" s="413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6"/>
      <c r="V58" s="417"/>
    </row>
    <row r="59" spans="1:22" ht="15">
      <c r="A59" s="410"/>
      <c r="B59" s="411"/>
      <c r="C59" s="411"/>
      <c r="D59" s="412"/>
      <c r="E59" s="412"/>
      <c r="F59" s="413"/>
      <c r="G59" s="1939"/>
      <c r="H59" s="413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6"/>
      <c r="V59" s="417"/>
    </row>
    <row r="60" spans="1:22" ht="15">
      <c r="A60" s="410"/>
      <c r="B60" s="411"/>
      <c r="C60" s="411"/>
      <c r="D60" s="412"/>
      <c r="E60" s="412"/>
      <c r="F60" s="413"/>
      <c r="G60" s="1939"/>
      <c r="H60" s="413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6"/>
      <c r="V60" s="417"/>
    </row>
    <row r="61" spans="1:22" ht="15">
      <c r="A61" s="410"/>
      <c r="B61" s="411"/>
      <c r="C61" s="411"/>
      <c r="D61" s="412"/>
      <c r="E61" s="412"/>
      <c r="F61" s="413"/>
      <c r="G61" s="1939"/>
      <c r="H61" s="413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  <c r="V61" s="417"/>
    </row>
    <row r="62" spans="1:22" ht="15">
      <c r="A62" s="410"/>
      <c r="B62" s="411"/>
      <c r="C62" s="411"/>
      <c r="D62" s="412"/>
      <c r="E62" s="412"/>
      <c r="F62" s="413"/>
      <c r="G62" s="1939"/>
      <c r="H62" s="413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  <c r="V62" s="417"/>
    </row>
    <row r="63" spans="1:22" ht="15">
      <c r="A63" s="410"/>
      <c r="B63" s="411"/>
      <c r="C63" s="411"/>
      <c r="D63" s="412"/>
      <c r="E63" s="412"/>
      <c r="F63" s="413"/>
      <c r="G63" s="1939"/>
      <c r="H63" s="413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6"/>
      <c r="V63" s="417"/>
    </row>
    <row r="64" spans="1:22" ht="15">
      <c r="A64" s="410"/>
      <c r="B64" s="411"/>
      <c r="C64" s="411"/>
      <c r="D64" s="412"/>
      <c r="E64" s="412"/>
      <c r="F64" s="413"/>
      <c r="G64" s="1939"/>
      <c r="H64" s="413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6"/>
      <c r="V64" s="417"/>
    </row>
    <row r="65" spans="1:22" ht="15">
      <c r="A65" s="410"/>
      <c r="B65" s="411"/>
      <c r="C65" s="411"/>
      <c r="D65" s="412"/>
      <c r="E65" s="412"/>
      <c r="F65" s="413"/>
      <c r="G65" s="1939"/>
      <c r="H65" s="413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6"/>
      <c r="V65" s="417"/>
    </row>
    <row r="66" spans="1:22" ht="15">
      <c r="A66" s="410"/>
      <c r="B66" s="411"/>
      <c r="C66" s="411"/>
      <c r="D66" s="412"/>
      <c r="E66" s="412"/>
      <c r="F66" s="413"/>
      <c r="G66" s="1939"/>
      <c r="H66" s="413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6"/>
      <c r="V66" s="417"/>
    </row>
    <row r="67" spans="1:22" ht="15">
      <c r="A67" s="410"/>
      <c r="B67" s="411"/>
      <c r="C67" s="411"/>
      <c r="D67" s="412"/>
      <c r="E67" s="412"/>
      <c r="F67" s="413"/>
      <c r="G67" s="1939"/>
      <c r="H67" s="413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6"/>
      <c r="V67" s="417"/>
    </row>
    <row r="68" spans="1:22" ht="15">
      <c r="A68" s="410"/>
      <c r="B68" s="411"/>
      <c r="C68" s="411"/>
      <c r="D68" s="412"/>
      <c r="E68" s="412"/>
      <c r="F68" s="413"/>
      <c r="G68" s="1939"/>
      <c r="H68" s="413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6"/>
      <c r="V68" s="417"/>
    </row>
    <row r="69" spans="1:22" ht="15">
      <c r="A69" s="410"/>
      <c r="B69" s="411"/>
      <c r="C69" s="411"/>
      <c r="D69" s="412"/>
      <c r="E69" s="412"/>
      <c r="F69" s="413"/>
      <c r="G69" s="1939"/>
      <c r="H69" s="413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6"/>
      <c r="V69" s="417"/>
    </row>
    <row r="70" spans="1:22" ht="15">
      <c r="A70" s="418"/>
      <c r="B70" s="47"/>
      <c r="C70" s="47"/>
      <c r="D70" s="47"/>
      <c r="E70" s="47"/>
      <c r="F70" s="419"/>
      <c r="G70" s="420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ht="15">
      <c r="A71" s="418"/>
      <c r="B71" s="47"/>
      <c r="C71" s="47"/>
      <c r="D71" s="47"/>
      <c r="E71" s="47"/>
      <c r="F71" s="419"/>
      <c r="G71" s="420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ht="15">
      <c r="A72" s="418"/>
      <c r="B72" s="47"/>
      <c r="C72" s="47"/>
      <c r="D72" s="47"/>
      <c r="E72" s="47"/>
      <c r="F72" s="419"/>
      <c r="G72" s="420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ht="15">
      <c r="A73" s="418"/>
      <c r="B73" s="47"/>
      <c r="C73" s="47"/>
      <c r="D73" s="47"/>
      <c r="E73" s="47"/>
      <c r="F73" s="419"/>
      <c r="G73" s="420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 ht="15">
      <c r="A74" s="418"/>
      <c r="B74" s="47"/>
      <c r="C74" s="47"/>
      <c r="D74" s="47"/>
      <c r="E74" s="47"/>
      <c r="F74" s="419"/>
      <c r="G74" s="420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ht="15">
      <c r="A75" s="418"/>
      <c r="B75" s="47"/>
      <c r="C75" s="47"/>
      <c r="D75" s="47"/>
      <c r="E75" s="47"/>
      <c r="F75" s="419"/>
      <c r="G75" s="420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2" ht="15">
      <c r="A76" s="418"/>
      <c r="B76" s="47"/>
      <c r="C76" s="47"/>
      <c r="D76" s="47"/>
      <c r="E76" s="47"/>
      <c r="F76" s="419"/>
      <c r="G76" s="420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2" ht="15">
      <c r="A77" s="418"/>
      <c r="B77" s="47"/>
      <c r="C77" s="47"/>
      <c r="D77" s="47"/>
      <c r="E77" s="47"/>
      <c r="F77" s="419"/>
      <c r="G77" s="420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ht="15">
      <c r="A78" s="418"/>
      <c r="B78" s="47"/>
      <c r="C78" s="47"/>
      <c r="D78" s="47"/>
      <c r="E78" s="47"/>
      <c r="F78" s="419"/>
      <c r="G78" s="420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ht="15">
      <c r="A79" s="418"/>
      <c r="B79" s="47"/>
      <c r="C79" s="47"/>
      <c r="D79" s="47"/>
      <c r="E79" s="47"/>
      <c r="F79" s="419"/>
      <c r="G79" s="420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ht="15">
      <c r="A80" s="418"/>
      <c r="B80" s="47"/>
      <c r="C80" s="47"/>
      <c r="D80" s="47"/>
      <c r="E80" s="47"/>
      <c r="F80" s="419"/>
      <c r="G80" s="420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ht="15">
      <c r="A81" s="418"/>
      <c r="B81" s="47"/>
      <c r="C81" s="47"/>
      <c r="D81" s="47"/>
      <c r="E81" s="47"/>
      <c r="F81" s="419"/>
      <c r="G81" s="420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ht="15">
      <c r="A82" s="418"/>
      <c r="B82" s="47"/>
      <c r="C82" s="47"/>
      <c r="D82" s="47"/>
      <c r="E82" s="47"/>
      <c r="F82" s="419"/>
      <c r="G82" s="420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ht="15">
      <c r="A83" s="418"/>
      <c r="B83" s="47"/>
      <c r="C83" s="47"/>
      <c r="D83" s="47"/>
      <c r="E83" s="47"/>
      <c r="F83" s="419"/>
      <c r="G83" s="420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ht="15">
      <c r="A84" s="418"/>
      <c r="B84" s="47"/>
      <c r="C84" s="47"/>
      <c r="D84" s="47"/>
      <c r="E84" s="47"/>
      <c r="F84" s="419"/>
      <c r="G84" s="420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ht="15">
      <c r="A85" s="418"/>
      <c r="B85" s="47"/>
      <c r="C85" s="47"/>
      <c r="D85" s="47"/>
      <c r="E85" s="47"/>
      <c r="F85" s="419"/>
      <c r="G85" s="420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ht="15">
      <c r="A86" s="418"/>
      <c r="B86" s="47"/>
      <c r="C86" s="47"/>
      <c r="D86" s="47"/>
      <c r="E86" s="47"/>
      <c r="F86" s="419"/>
      <c r="G86" s="420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ht="15">
      <c r="A87" s="418"/>
      <c r="B87" s="47"/>
      <c r="C87" s="47"/>
      <c r="D87" s="47"/>
      <c r="E87" s="47"/>
      <c r="F87" s="419"/>
      <c r="G87" s="420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ht="15">
      <c r="A88" s="418"/>
      <c r="B88" s="47"/>
      <c r="C88" s="47"/>
      <c r="D88" s="47"/>
      <c r="E88" s="47"/>
      <c r="F88" s="419"/>
      <c r="G88" s="420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ht="15">
      <c r="A89" s="418"/>
      <c r="B89" s="47"/>
      <c r="C89" s="47"/>
      <c r="D89" s="47"/>
      <c r="E89" s="47"/>
      <c r="F89" s="419"/>
      <c r="G89" s="420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ht="15">
      <c r="A90" s="418"/>
      <c r="B90" s="47"/>
      <c r="C90" s="47"/>
      <c r="D90" s="47"/>
      <c r="E90" s="47"/>
      <c r="F90" s="419"/>
      <c r="G90" s="420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ht="15">
      <c r="A91" s="418"/>
      <c r="B91" s="47"/>
      <c r="C91" s="47"/>
      <c r="D91" s="47"/>
      <c r="E91" s="47"/>
      <c r="F91" s="419"/>
      <c r="G91" s="420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ht="15">
      <c r="A92" s="418"/>
      <c r="B92" s="47"/>
      <c r="C92" s="47"/>
      <c r="D92" s="47"/>
      <c r="E92" s="47"/>
      <c r="F92" s="419"/>
      <c r="G92" s="420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ht="15">
      <c r="A93" s="418"/>
      <c r="B93" s="47"/>
      <c r="C93" s="47"/>
      <c r="D93" s="47"/>
      <c r="E93" s="47"/>
      <c r="F93" s="419"/>
      <c r="G93" s="420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ht="15">
      <c r="A94" s="418"/>
      <c r="B94" s="47"/>
      <c r="C94" s="47"/>
      <c r="D94" s="47"/>
      <c r="E94" s="47"/>
      <c r="F94" s="419"/>
      <c r="G94" s="420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ht="15">
      <c r="A95" s="418"/>
      <c r="B95" s="47"/>
      <c r="C95" s="47"/>
      <c r="D95" s="47"/>
      <c r="E95" s="47"/>
      <c r="F95" s="419"/>
      <c r="G95" s="420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ht="15">
      <c r="A96" s="418"/>
      <c r="B96" s="47"/>
      <c r="C96" s="47"/>
      <c r="D96" s="47"/>
      <c r="E96" s="47"/>
      <c r="F96" s="419"/>
      <c r="G96" s="420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ht="15">
      <c r="A97" s="418"/>
      <c r="B97" s="47"/>
      <c r="C97" s="47"/>
      <c r="D97" s="47"/>
      <c r="E97" s="47"/>
      <c r="F97" s="419"/>
      <c r="G97" s="420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ht="15">
      <c r="A98" s="418"/>
      <c r="B98" s="47"/>
      <c r="C98" s="47"/>
      <c r="D98" s="47"/>
      <c r="E98" s="47"/>
      <c r="F98" s="419"/>
      <c r="G98" s="420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ht="15">
      <c r="A99" s="418"/>
      <c r="B99" s="47"/>
      <c r="C99" s="47"/>
      <c r="D99" s="47"/>
      <c r="E99" s="47"/>
      <c r="F99" s="419"/>
      <c r="G99" s="420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ht="15">
      <c r="A100" s="418"/>
      <c r="B100" s="47"/>
      <c r="C100" s="47"/>
      <c r="D100" s="47"/>
      <c r="E100" s="47"/>
      <c r="F100" s="419"/>
      <c r="G100" s="420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ht="15">
      <c r="A101" s="418"/>
      <c r="B101" s="47"/>
      <c r="C101" s="47"/>
      <c r="D101" s="47"/>
      <c r="E101" s="47"/>
      <c r="F101" s="419"/>
      <c r="G101" s="420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ht="15">
      <c r="A102" s="418"/>
      <c r="B102" s="47"/>
      <c r="C102" s="47"/>
      <c r="D102" s="47"/>
      <c r="E102" s="47"/>
      <c r="F102" s="419"/>
      <c r="G102" s="420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ht="15">
      <c r="A103" s="418"/>
      <c r="B103" s="47"/>
      <c r="C103" s="47"/>
      <c r="D103" s="47"/>
      <c r="E103" s="47"/>
      <c r="F103" s="419"/>
      <c r="G103" s="420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ht="15">
      <c r="A104" s="418"/>
      <c r="B104" s="47"/>
      <c r="C104" s="47"/>
      <c r="D104" s="47"/>
      <c r="E104" s="47"/>
      <c r="F104" s="419"/>
      <c r="G104" s="420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ht="15">
      <c r="A105" s="418"/>
      <c r="B105" s="47"/>
      <c r="C105" s="47"/>
      <c r="D105" s="47"/>
      <c r="E105" s="47"/>
      <c r="F105" s="419"/>
      <c r="G105" s="420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ht="15">
      <c r="A106" s="418"/>
      <c r="B106" s="47"/>
      <c r="C106" s="47"/>
      <c r="D106" s="47"/>
      <c r="E106" s="47"/>
      <c r="F106" s="419"/>
      <c r="G106" s="420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">
      <c r="A107" s="418"/>
      <c r="B107" s="47"/>
      <c r="C107" s="47"/>
      <c r="D107" s="47"/>
      <c r="E107" s="47"/>
      <c r="F107" s="419"/>
      <c r="G107" s="420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5">
      <c r="A108" s="418"/>
      <c r="B108" s="47"/>
      <c r="C108" s="47"/>
      <c r="D108" s="47"/>
      <c r="E108" s="47"/>
      <c r="F108" s="419"/>
      <c r="G108" s="420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">
      <c r="A109" s="418"/>
      <c r="B109" s="47"/>
      <c r="C109" s="47"/>
      <c r="D109" s="47"/>
      <c r="E109" s="47"/>
      <c r="F109" s="419"/>
      <c r="G109" s="420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15">
      <c r="A110" s="418"/>
      <c r="B110" s="47"/>
      <c r="C110" s="47"/>
      <c r="D110" s="47"/>
      <c r="E110" s="47"/>
      <c r="F110" s="419"/>
      <c r="G110" s="420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15">
      <c r="A111" s="418"/>
      <c r="B111" s="47"/>
      <c r="C111" s="47"/>
      <c r="D111" s="47"/>
      <c r="E111" s="47"/>
      <c r="F111" s="419"/>
      <c r="G111" s="420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5">
      <c r="A112" s="418"/>
      <c r="B112" s="47"/>
      <c r="C112" s="47"/>
      <c r="D112" s="47"/>
      <c r="E112" s="47"/>
      <c r="F112" s="419"/>
      <c r="G112" s="420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5">
      <c r="A113" s="418"/>
      <c r="B113" s="47"/>
      <c r="C113" s="47"/>
      <c r="D113" s="47"/>
      <c r="E113" s="47"/>
      <c r="F113" s="419"/>
      <c r="G113" s="420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5">
      <c r="A114" s="418"/>
      <c r="B114" s="47"/>
      <c r="C114" s="47"/>
      <c r="D114" s="47"/>
      <c r="E114" s="47"/>
      <c r="F114" s="419"/>
      <c r="G114" s="420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ht="15">
      <c r="A115" s="418"/>
      <c r="B115" s="47"/>
      <c r="C115" s="47"/>
      <c r="D115" s="47"/>
      <c r="E115" s="47"/>
      <c r="F115" s="419"/>
      <c r="G115" s="420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5">
      <c r="A116" s="418"/>
      <c r="B116" s="47"/>
      <c r="C116" s="47"/>
      <c r="D116" s="47"/>
      <c r="E116" s="47"/>
      <c r="F116" s="419"/>
      <c r="G116" s="420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5">
      <c r="A117" s="418"/>
      <c r="B117" s="47"/>
      <c r="C117" s="47"/>
      <c r="D117" s="47"/>
      <c r="E117" s="47"/>
      <c r="F117" s="419"/>
      <c r="G117" s="420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5">
      <c r="A118" s="418"/>
      <c r="B118" s="47"/>
      <c r="C118" s="47"/>
      <c r="D118" s="47"/>
      <c r="E118" s="47"/>
      <c r="F118" s="419"/>
      <c r="G118" s="420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ht="15">
      <c r="A119" s="418"/>
      <c r="B119" s="47"/>
      <c r="C119" s="47"/>
      <c r="D119" s="47"/>
      <c r="E119" s="47"/>
      <c r="F119" s="419"/>
      <c r="G119" s="420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5">
      <c r="A120" s="418"/>
      <c r="B120" s="47"/>
      <c r="C120" s="47"/>
      <c r="D120" s="47"/>
      <c r="E120" s="47"/>
      <c r="F120" s="419"/>
      <c r="G120" s="420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5">
      <c r="A121" s="418"/>
      <c r="B121" s="47"/>
      <c r="C121" s="47"/>
      <c r="D121" s="47"/>
      <c r="E121" s="47"/>
      <c r="F121" s="419"/>
      <c r="G121" s="420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">
      <c r="A122" s="418"/>
      <c r="B122" s="47"/>
      <c r="C122" s="47"/>
      <c r="D122" s="47"/>
      <c r="E122" s="47"/>
      <c r="F122" s="419"/>
      <c r="G122" s="420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15">
      <c r="A123" s="418"/>
      <c r="B123" s="47"/>
      <c r="C123" s="47"/>
      <c r="D123" s="47"/>
      <c r="E123" s="47"/>
      <c r="F123" s="419"/>
      <c r="G123" s="420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15">
      <c r="A124" s="418"/>
      <c r="B124" s="47"/>
      <c r="C124" s="47"/>
      <c r="D124" s="47"/>
      <c r="E124" s="47"/>
      <c r="F124" s="419"/>
      <c r="G124" s="420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ht="15">
      <c r="A125" s="418"/>
      <c r="B125" s="47"/>
      <c r="C125" s="47"/>
      <c r="D125" s="47"/>
      <c r="E125" s="47"/>
      <c r="F125" s="419"/>
      <c r="G125" s="420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ht="15">
      <c r="A126" s="418"/>
      <c r="B126" s="47"/>
      <c r="C126" s="47"/>
      <c r="D126" s="47"/>
      <c r="E126" s="47"/>
      <c r="F126" s="419"/>
      <c r="G126" s="420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ht="15">
      <c r="A127" s="418"/>
      <c r="B127" s="47"/>
      <c r="C127" s="47"/>
      <c r="D127" s="47"/>
      <c r="E127" s="47"/>
      <c r="F127" s="419"/>
      <c r="G127" s="420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ht="15">
      <c r="A128" s="418"/>
      <c r="B128" s="47"/>
      <c r="C128" s="47"/>
      <c r="D128" s="47"/>
      <c r="E128" s="47"/>
      <c r="F128" s="419"/>
      <c r="G128" s="420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ht="15">
      <c r="A129" s="418"/>
      <c r="B129" s="47"/>
      <c r="C129" s="47"/>
      <c r="D129" s="47"/>
      <c r="E129" s="47"/>
      <c r="F129" s="419"/>
      <c r="G129" s="420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ht="15">
      <c r="A130" s="418"/>
      <c r="B130" s="47"/>
      <c r="C130" s="47"/>
      <c r="D130" s="47"/>
      <c r="E130" s="47"/>
      <c r="F130" s="419"/>
      <c r="G130" s="420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15">
      <c r="A131" s="418"/>
      <c r="B131" s="47"/>
      <c r="C131" s="47"/>
      <c r="D131" s="47"/>
      <c r="E131" s="47"/>
      <c r="F131" s="419"/>
      <c r="G131" s="420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ht="15">
      <c r="A132" s="418"/>
      <c r="B132" s="47"/>
      <c r="C132" s="47"/>
      <c r="D132" s="47"/>
      <c r="E132" s="47"/>
      <c r="F132" s="419"/>
      <c r="G132" s="420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5">
      <c r="A133" s="418"/>
      <c r="B133" s="47"/>
      <c r="C133" s="47"/>
      <c r="D133" s="47"/>
      <c r="E133" s="47"/>
      <c r="F133" s="419"/>
      <c r="G133" s="420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">
      <c r="A134" s="418"/>
      <c r="B134" s="47"/>
      <c r="C134" s="47"/>
      <c r="D134" s="47"/>
      <c r="E134" s="47"/>
      <c r="F134" s="419"/>
      <c r="G134" s="420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5">
      <c r="A135" s="418"/>
      <c r="B135" s="47"/>
      <c r="C135" s="47"/>
      <c r="D135" s="47"/>
      <c r="E135" s="47"/>
      <c r="F135" s="419"/>
      <c r="G135" s="420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">
      <c r="A136" s="418"/>
      <c r="B136" s="47"/>
      <c r="C136" s="47"/>
      <c r="D136" s="47"/>
      <c r="E136" s="47"/>
      <c r="F136" s="419"/>
      <c r="G136" s="420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15">
      <c r="A137" s="418"/>
      <c r="B137" s="47"/>
      <c r="C137" s="47"/>
      <c r="D137" s="47"/>
      <c r="E137" s="47"/>
      <c r="F137" s="419"/>
      <c r="G137" s="420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5">
      <c r="A138" s="418"/>
      <c r="B138" s="47"/>
      <c r="C138" s="47"/>
      <c r="D138" s="47"/>
      <c r="E138" s="47"/>
      <c r="F138" s="419"/>
      <c r="G138" s="420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ht="15">
      <c r="A139" s="418"/>
      <c r="B139" s="47"/>
      <c r="C139" s="47"/>
      <c r="D139" s="47"/>
      <c r="E139" s="47"/>
      <c r="F139" s="419"/>
      <c r="G139" s="420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ht="15">
      <c r="A140" s="418"/>
      <c r="B140" s="47"/>
      <c r="C140" s="47"/>
      <c r="D140" s="47"/>
      <c r="E140" s="47"/>
      <c r="F140" s="419"/>
      <c r="G140" s="420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ht="15">
      <c r="A141" s="418"/>
      <c r="B141" s="47"/>
      <c r="C141" s="47"/>
      <c r="D141" s="47"/>
      <c r="E141" s="47"/>
      <c r="F141" s="419"/>
      <c r="G141" s="420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ht="15">
      <c r="A142" s="418"/>
      <c r="B142" s="47"/>
      <c r="C142" s="47"/>
      <c r="D142" s="47"/>
      <c r="E142" s="47"/>
      <c r="F142" s="419"/>
      <c r="G142" s="420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ht="15">
      <c r="A143" s="418"/>
      <c r="B143" s="47"/>
      <c r="C143" s="47"/>
      <c r="D143" s="47"/>
      <c r="E143" s="47"/>
      <c r="F143" s="419"/>
      <c r="G143" s="420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">
      <c r="A144" s="418"/>
      <c r="B144" s="47"/>
      <c r="C144" s="47"/>
      <c r="D144" s="47"/>
      <c r="E144" s="47"/>
      <c r="F144" s="419"/>
      <c r="G144" s="420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5">
      <c r="A145" s="418"/>
      <c r="B145" s="47"/>
      <c r="C145" s="47"/>
      <c r="D145" s="47"/>
      <c r="E145" s="47"/>
      <c r="F145" s="419"/>
      <c r="G145" s="420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">
      <c r="A146" s="418"/>
      <c r="B146" s="47"/>
      <c r="C146" s="47"/>
      <c r="D146" s="47"/>
      <c r="E146" s="47"/>
      <c r="F146" s="419"/>
      <c r="G146" s="420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15">
      <c r="A147" s="418"/>
      <c r="B147" s="47"/>
      <c r="C147" s="47"/>
      <c r="D147" s="47"/>
      <c r="E147" s="47"/>
      <c r="F147" s="419"/>
      <c r="G147" s="420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15">
      <c r="A148" s="418"/>
      <c r="B148" s="47"/>
      <c r="C148" s="47"/>
      <c r="D148" s="47"/>
      <c r="E148" s="47"/>
      <c r="F148" s="419"/>
      <c r="G148" s="420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ht="15">
      <c r="A149" s="418"/>
      <c r="B149" s="47"/>
      <c r="C149" s="47"/>
      <c r="D149" s="47"/>
      <c r="E149" s="47"/>
      <c r="F149" s="419"/>
      <c r="G149" s="420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ht="15">
      <c r="A150" s="418"/>
      <c r="B150" s="47"/>
      <c r="C150" s="47"/>
      <c r="D150" s="47"/>
      <c r="E150" s="47"/>
      <c r="F150" s="419"/>
      <c r="G150" s="420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ht="15">
      <c r="A151" s="418"/>
      <c r="B151" s="47"/>
      <c r="C151" s="47"/>
      <c r="D151" s="47"/>
      <c r="E151" s="47"/>
      <c r="F151" s="419"/>
      <c r="G151" s="420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ht="15">
      <c r="A152" s="418"/>
      <c r="B152" s="47"/>
      <c r="C152" s="47"/>
      <c r="D152" s="47"/>
      <c r="E152" s="47"/>
      <c r="F152" s="419"/>
      <c r="G152" s="420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ht="15">
      <c r="A153" s="418"/>
      <c r="B153" s="47"/>
      <c r="C153" s="47"/>
      <c r="D153" s="47"/>
      <c r="E153" s="47"/>
      <c r="F153" s="419"/>
      <c r="G153" s="420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ht="15">
      <c r="A154" s="418"/>
      <c r="B154" s="47"/>
      <c r="C154" s="47"/>
      <c r="D154" s="47"/>
      <c r="E154" s="47"/>
      <c r="F154" s="419"/>
      <c r="G154" s="420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5">
      <c r="A155" s="418"/>
      <c r="B155" s="47"/>
      <c r="C155" s="47"/>
      <c r="D155" s="47"/>
      <c r="E155" s="47"/>
      <c r="F155" s="419"/>
      <c r="G155" s="420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ht="15">
      <c r="A156" s="418"/>
      <c r="B156" s="47"/>
      <c r="C156" s="47"/>
      <c r="D156" s="47"/>
      <c r="E156" s="47"/>
      <c r="F156" s="419"/>
      <c r="G156" s="420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ht="15">
      <c r="A157" s="418"/>
      <c r="B157" s="47"/>
      <c r="C157" s="47"/>
      <c r="D157" s="47"/>
      <c r="E157" s="47"/>
      <c r="F157" s="419"/>
      <c r="G157" s="420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ht="15">
      <c r="A158" s="418"/>
      <c r="B158" s="47"/>
      <c r="C158" s="47"/>
      <c r="D158" s="47"/>
      <c r="E158" s="47"/>
      <c r="F158" s="419"/>
      <c r="G158" s="420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ht="15">
      <c r="A159" s="418"/>
      <c r="B159" s="47"/>
      <c r="C159" s="47"/>
      <c r="D159" s="47"/>
      <c r="E159" s="47"/>
      <c r="F159" s="419"/>
      <c r="G159" s="420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ht="15">
      <c r="A160" s="418"/>
      <c r="B160" s="47"/>
      <c r="C160" s="47"/>
      <c r="D160" s="47"/>
      <c r="E160" s="47"/>
      <c r="F160" s="419"/>
      <c r="G160" s="420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5">
      <c r="A161" s="418"/>
      <c r="B161" s="47"/>
      <c r="C161" s="47"/>
      <c r="D161" s="47"/>
      <c r="E161" s="47"/>
      <c r="F161" s="419"/>
      <c r="G161" s="420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ht="15">
      <c r="A162" s="418"/>
      <c r="B162" s="47"/>
      <c r="C162" s="47"/>
      <c r="D162" s="47"/>
      <c r="E162" s="47"/>
      <c r="F162" s="419"/>
      <c r="G162" s="420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ht="15">
      <c r="A163" s="418"/>
      <c r="B163" s="47"/>
      <c r="C163" s="47"/>
      <c r="D163" s="47"/>
      <c r="E163" s="47"/>
      <c r="F163" s="419"/>
      <c r="G163" s="420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ht="15">
      <c r="A164" s="418"/>
      <c r="B164" s="47"/>
      <c r="C164" s="47"/>
      <c r="D164" s="47"/>
      <c r="E164" s="47"/>
      <c r="F164" s="419"/>
      <c r="G164" s="420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ht="15">
      <c r="A165" s="418"/>
      <c r="B165" s="47"/>
      <c r="C165" s="47"/>
      <c r="D165" s="47"/>
      <c r="E165" s="47"/>
      <c r="F165" s="419"/>
      <c r="G165" s="420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ht="15">
      <c r="A166" s="418"/>
      <c r="B166" s="47"/>
      <c r="C166" s="47"/>
      <c r="D166" s="47"/>
      <c r="E166" s="47"/>
      <c r="F166" s="419"/>
      <c r="G166" s="420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5">
      <c r="A167" s="418"/>
      <c r="B167" s="47"/>
      <c r="C167" s="47"/>
      <c r="D167" s="47"/>
      <c r="E167" s="47"/>
      <c r="F167" s="419"/>
      <c r="G167" s="420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15">
      <c r="A168" s="418"/>
      <c r="B168" s="47"/>
      <c r="C168" s="47"/>
      <c r="D168" s="47"/>
      <c r="E168" s="47"/>
      <c r="F168" s="419"/>
      <c r="G168" s="420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15">
      <c r="A169" s="418"/>
      <c r="B169" s="47"/>
      <c r="C169" s="47"/>
      <c r="D169" s="47"/>
      <c r="E169" s="47"/>
      <c r="F169" s="419"/>
      <c r="G169" s="420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ht="15">
      <c r="A170" s="418"/>
      <c r="B170" s="47"/>
      <c r="C170" s="47"/>
      <c r="D170" s="47"/>
      <c r="E170" s="47"/>
      <c r="F170" s="419"/>
      <c r="G170" s="420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ht="15">
      <c r="A171" s="418"/>
      <c r="B171" s="47"/>
      <c r="C171" s="47"/>
      <c r="D171" s="47"/>
      <c r="E171" s="47"/>
      <c r="F171" s="419"/>
      <c r="G171" s="420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ht="15">
      <c r="A172" s="418"/>
      <c r="B172" s="47"/>
      <c r="C172" s="47"/>
      <c r="D172" s="47"/>
      <c r="E172" s="47"/>
      <c r="F172" s="419"/>
      <c r="G172" s="420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ht="15">
      <c r="A173" s="418"/>
      <c r="B173" s="47"/>
      <c r="C173" s="47"/>
      <c r="D173" s="47"/>
      <c r="E173" s="47"/>
      <c r="F173" s="419"/>
      <c r="G173" s="420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ht="15">
      <c r="A174" s="418"/>
      <c r="B174" s="47"/>
      <c r="C174" s="47"/>
      <c r="D174" s="47"/>
      <c r="E174" s="47"/>
      <c r="F174" s="419"/>
      <c r="G174" s="420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ht="15">
      <c r="A175" s="418"/>
      <c r="B175" s="47"/>
      <c r="C175" s="47"/>
      <c r="D175" s="47"/>
      <c r="E175" s="47"/>
      <c r="F175" s="419"/>
      <c r="G175" s="420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ht="15">
      <c r="A176" s="418"/>
      <c r="B176" s="47"/>
      <c r="C176" s="47"/>
      <c r="D176" s="47"/>
      <c r="E176" s="47"/>
      <c r="F176" s="419"/>
      <c r="G176" s="420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ht="15">
      <c r="A177" s="418"/>
      <c r="B177" s="47"/>
      <c r="C177" s="47"/>
      <c r="D177" s="47"/>
      <c r="E177" s="47"/>
      <c r="F177" s="419"/>
      <c r="G177" s="420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ht="15">
      <c r="A178" s="418"/>
      <c r="B178" s="47"/>
      <c r="C178" s="47"/>
      <c r="D178" s="47"/>
      <c r="E178" s="47"/>
      <c r="F178" s="419"/>
      <c r="G178" s="420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ht="15">
      <c r="A179" s="418"/>
      <c r="B179" s="47"/>
      <c r="C179" s="47"/>
      <c r="D179" s="47"/>
      <c r="E179" s="47"/>
      <c r="F179" s="419"/>
      <c r="G179" s="420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ht="15">
      <c r="A180" s="418"/>
      <c r="B180" s="47"/>
      <c r="C180" s="47"/>
      <c r="D180" s="47"/>
      <c r="E180" s="47"/>
      <c r="F180" s="419"/>
      <c r="G180" s="420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ht="15">
      <c r="A181" s="418"/>
      <c r="B181" s="47"/>
      <c r="C181" s="47"/>
      <c r="D181" s="47"/>
      <c r="E181" s="47"/>
      <c r="F181" s="419"/>
      <c r="G181" s="420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ht="15">
      <c r="A182" s="418"/>
      <c r="B182" s="47"/>
      <c r="C182" s="47"/>
      <c r="D182" s="47"/>
      <c r="E182" s="47"/>
      <c r="F182" s="419"/>
      <c r="G182" s="420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ht="15">
      <c r="A183" s="418"/>
      <c r="B183" s="47"/>
      <c r="C183" s="47"/>
      <c r="D183" s="47"/>
      <c r="E183" s="47"/>
      <c r="F183" s="419"/>
      <c r="G183" s="420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ht="15">
      <c r="A184" s="418"/>
      <c r="B184" s="47"/>
      <c r="C184" s="47"/>
      <c r="D184" s="47"/>
      <c r="E184" s="47"/>
      <c r="F184" s="419"/>
      <c r="G184" s="420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ht="15">
      <c r="A185" s="418"/>
      <c r="B185" s="47"/>
      <c r="C185" s="47"/>
      <c r="D185" s="47"/>
      <c r="E185" s="47"/>
      <c r="F185" s="419"/>
      <c r="G185" s="420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ht="15">
      <c r="A186" s="418"/>
      <c r="B186" s="47"/>
      <c r="C186" s="47"/>
      <c r="D186" s="47"/>
      <c r="E186" s="47"/>
      <c r="F186" s="419"/>
      <c r="G186" s="420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ht="15">
      <c r="A187" s="418"/>
      <c r="B187" s="47"/>
      <c r="C187" s="47"/>
      <c r="D187" s="47"/>
      <c r="E187" s="47"/>
      <c r="F187" s="419"/>
      <c r="G187" s="420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ht="15">
      <c r="A188" s="418"/>
      <c r="B188" s="47"/>
      <c r="C188" s="47"/>
      <c r="D188" s="47"/>
      <c r="E188" s="47"/>
      <c r="F188" s="419"/>
      <c r="G188" s="420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ht="15">
      <c r="A189" s="418"/>
      <c r="B189" s="47"/>
      <c r="C189" s="47"/>
      <c r="D189" s="47"/>
      <c r="E189" s="47"/>
      <c r="F189" s="419"/>
      <c r="G189" s="420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ht="15">
      <c r="A190" s="418"/>
      <c r="B190" s="47"/>
      <c r="C190" s="47"/>
      <c r="D190" s="47"/>
      <c r="E190" s="47"/>
      <c r="F190" s="419"/>
      <c r="G190" s="420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ht="15">
      <c r="A191" s="418"/>
      <c r="B191" s="47"/>
      <c r="C191" s="47"/>
      <c r="D191" s="47"/>
      <c r="E191" s="47"/>
      <c r="F191" s="419"/>
      <c r="G191" s="420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ht="15">
      <c r="A192" s="418"/>
      <c r="B192" s="47"/>
      <c r="C192" s="47"/>
      <c r="D192" s="47"/>
      <c r="E192" s="47"/>
      <c r="F192" s="419"/>
      <c r="G192" s="420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ht="15">
      <c r="A193" s="418"/>
      <c r="B193" s="47"/>
      <c r="C193" s="47"/>
      <c r="D193" s="47"/>
      <c r="E193" s="47"/>
      <c r="F193" s="419"/>
      <c r="G193" s="420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ht="15">
      <c r="A194" s="418"/>
      <c r="B194" s="47"/>
      <c r="C194" s="47"/>
      <c r="D194" s="47"/>
      <c r="E194" s="47"/>
      <c r="F194" s="419"/>
      <c r="G194" s="420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ht="15">
      <c r="A195" s="418"/>
      <c r="B195" s="47"/>
      <c r="C195" s="47"/>
      <c r="D195" s="47"/>
      <c r="E195" s="47"/>
      <c r="F195" s="419"/>
      <c r="G195" s="420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ht="15">
      <c r="A196" s="418"/>
      <c r="B196" s="47"/>
      <c r="C196" s="47"/>
      <c r="D196" s="47"/>
      <c r="E196" s="47"/>
      <c r="F196" s="419"/>
      <c r="G196" s="420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ht="15">
      <c r="A197" s="418"/>
      <c r="B197" s="47"/>
      <c r="C197" s="47"/>
      <c r="D197" s="47"/>
      <c r="E197" s="47"/>
      <c r="F197" s="419"/>
      <c r="G197" s="420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ht="15">
      <c r="A198" s="418"/>
      <c r="B198" s="47"/>
      <c r="C198" s="47"/>
      <c r="D198" s="47"/>
      <c r="E198" s="47"/>
      <c r="F198" s="419"/>
      <c r="G198" s="420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ht="15">
      <c r="A199" s="418"/>
      <c r="B199" s="47"/>
      <c r="C199" s="47"/>
      <c r="D199" s="47"/>
      <c r="E199" s="47"/>
      <c r="F199" s="419"/>
      <c r="G199" s="420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ht="15">
      <c r="A200" s="418"/>
      <c r="B200" s="47"/>
      <c r="C200" s="47"/>
      <c r="D200" s="47"/>
      <c r="E200" s="47"/>
      <c r="F200" s="419"/>
      <c r="G200" s="420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ht="15">
      <c r="A201" s="418"/>
      <c r="B201" s="47"/>
      <c r="C201" s="47"/>
      <c r="D201" s="47"/>
      <c r="E201" s="47"/>
      <c r="F201" s="419"/>
      <c r="G201" s="420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ht="15">
      <c r="A202" s="418"/>
      <c r="B202" s="47"/>
      <c r="C202" s="47"/>
      <c r="D202" s="47"/>
      <c r="E202" s="47"/>
      <c r="F202" s="419"/>
      <c r="G202" s="420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ht="15">
      <c r="A203" s="418"/>
      <c r="B203" s="47"/>
      <c r="C203" s="47"/>
      <c r="D203" s="47"/>
      <c r="E203" s="47"/>
      <c r="F203" s="419"/>
      <c r="G203" s="420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ht="15">
      <c r="A204" s="418"/>
      <c r="B204" s="47"/>
      <c r="C204" s="47"/>
      <c r="D204" s="47"/>
      <c r="E204" s="47"/>
      <c r="F204" s="419"/>
      <c r="G204" s="420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ht="15">
      <c r="A205" s="418"/>
      <c r="B205" s="47"/>
      <c r="C205" s="47"/>
      <c r="D205" s="47"/>
      <c r="E205" s="47"/>
      <c r="F205" s="419"/>
      <c r="G205" s="420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ht="15">
      <c r="A206" s="418"/>
      <c r="B206" s="47"/>
      <c r="C206" s="47"/>
      <c r="D206" s="47"/>
      <c r="E206" s="47"/>
      <c r="F206" s="419"/>
      <c r="G206" s="420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ht="15">
      <c r="A207" s="418"/>
      <c r="B207" s="47"/>
      <c r="C207" s="47"/>
      <c r="D207" s="47"/>
      <c r="E207" s="47"/>
      <c r="F207" s="419"/>
      <c r="G207" s="420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ht="15">
      <c r="A208" s="418"/>
      <c r="B208" s="47"/>
      <c r="C208" s="47"/>
      <c r="D208" s="47"/>
      <c r="E208" s="47"/>
      <c r="F208" s="419"/>
      <c r="G208" s="420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ht="15">
      <c r="A209" s="418"/>
      <c r="B209" s="47"/>
      <c r="C209" s="47"/>
      <c r="D209" s="47"/>
      <c r="E209" s="47"/>
      <c r="F209" s="419"/>
      <c r="G209" s="420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ht="15">
      <c r="A210" s="418"/>
      <c r="B210" s="47"/>
      <c r="C210" s="47"/>
      <c r="D210" s="47"/>
      <c r="E210" s="47"/>
      <c r="F210" s="419"/>
      <c r="G210" s="420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ht="15">
      <c r="A211" s="418"/>
      <c r="B211" s="47"/>
      <c r="C211" s="47"/>
      <c r="D211" s="47"/>
      <c r="E211" s="47"/>
      <c r="F211" s="419"/>
      <c r="G211" s="420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ht="15">
      <c r="A212" s="418"/>
      <c r="B212" s="47"/>
      <c r="C212" s="47"/>
      <c r="D212" s="47"/>
      <c r="E212" s="47"/>
      <c r="F212" s="419"/>
      <c r="G212" s="420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ht="15">
      <c r="A213" s="418"/>
      <c r="B213" s="47"/>
      <c r="C213" s="47"/>
      <c r="D213" s="47"/>
      <c r="E213" s="47"/>
      <c r="F213" s="419"/>
      <c r="G213" s="420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ht="15">
      <c r="A214" s="418"/>
      <c r="B214" s="47"/>
      <c r="C214" s="47"/>
      <c r="D214" s="47"/>
      <c r="E214" s="47"/>
      <c r="F214" s="419"/>
      <c r="G214" s="420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ht="15">
      <c r="A215" s="418"/>
      <c r="B215" s="47"/>
      <c r="C215" s="47"/>
      <c r="D215" s="47"/>
      <c r="E215" s="47"/>
      <c r="F215" s="419"/>
      <c r="G215" s="420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ht="15">
      <c r="A216" s="418"/>
      <c r="B216" s="47"/>
      <c r="C216" s="47"/>
      <c r="D216" s="47"/>
      <c r="E216" s="47"/>
      <c r="F216" s="419"/>
      <c r="G216" s="420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ht="15">
      <c r="A217" s="418"/>
      <c r="B217" s="47"/>
      <c r="C217" s="47"/>
      <c r="D217" s="47"/>
      <c r="E217" s="47"/>
      <c r="F217" s="419"/>
      <c r="G217" s="420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ht="15">
      <c r="A218" s="418"/>
      <c r="B218" s="47"/>
      <c r="C218" s="47"/>
      <c r="D218" s="47"/>
      <c r="E218" s="47"/>
      <c r="F218" s="419"/>
      <c r="G218" s="420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ht="15">
      <c r="A219" s="418"/>
      <c r="B219" s="47"/>
      <c r="C219" s="47"/>
      <c r="D219" s="47"/>
      <c r="E219" s="47"/>
      <c r="F219" s="419"/>
      <c r="G219" s="420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ht="15">
      <c r="A220" s="418"/>
      <c r="B220" s="47"/>
      <c r="C220" s="47"/>
      <c r="D220" s="47"/>
      <c r="E220" s="47"/>
      <c r="F220" s="419"/>
      <c r="G220" s="420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ht="15">
      <c r="A221" s="418"/>
      <c r="B221" s="47"/>
      <c r="C221" s="47"/>
      <c r="D221" s="47"/>
      <c r="E221" s="47"/>
      <c r="F221" s="419"/>
      <c r="G221" s="420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ht="15">
      <c r="A222" s="418"/>
      <c r="B222" s="47"/>
      <c r="C222" s="47"/>
      <c r="D222" s="47"/>
      <c r="E222" s="47"/>
      <c r="F222" s="419"/>
      <c r="G222" s="420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ht="15">
      <c r="A223" s="418"/>
      <c r="B223" s="47"/>
      <c r="C223" s="47"/>
      <c r="D223" s="47"/>
      <c r="E223" s="47"/>
      <c r="F223" s="419"/>
      <c r="G223" s="420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ht="15">
      <c r="A224" s="418"/>
      <c r="B224" s="47"/>
      <c r="C224" s="47"/>
      <c r="D224" s="47"/>
      <c r="E224" s="47"/>
      <c r="F224" s="419"/>
      <c r="G224" s="420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ht="15">
      <c r="A225" s="418"/>
      <c r="B225" s="47"/>
      <c r="C225" s="47"/>
      <c r="D225" s="47"/>
      <c r="E225" s="47"/>
      <c r="F225" s="419"/>
      <c r="G225" s="420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ht="15">
      <c r="A226" s="418"/>
      <c r="B226" s="47"/>
      <c r="C226" s="47"/>
      <c r="D226" s="47"/>
      <c r="E226" s="47"/>
      <c r="F226" s="419"/>
      <c r="G226" s="420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ht="15">
      <c r="A227" s="418"/>
      <c r="B227" s="47"/>
      <c r="C227" s="47"/>
      <c r="D227" s="47"/>
      <c r="E227" s="47"/>
      <c r="F227" s="419"/>
      <c r="G227" s="420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ht="15">
      <c r="A228" s="418"/>
      <c r="B228" s="47"/>
      <c r="C228" s="47"/>
      <c r="D228" s="47"/>
      <c r="E228" s="47"/>
      <c r="F228" s="419"/>
      <c r="G228" s="420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ht="15">
      <c r="A229" s="418"/>
      <c r="B229" s="47"/>
      <c r="C229" s="47"/>
      <c r="D229" s="47"/>
      <c r="E229" s="47"/>
      <c r="F229" s="419"/>
      <c r="G229" s="420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ht="15">
      <c r="A230" s="418"/>
      <c r="B230" s="47"/>
      <c r="C230" s="47"/>
      <c r="D230" s="47"/>
      <c r="E230" s="47"/>
      <c r="F230" s="419"/>
      <c r="G230" s="420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ht="15">
      <c r="A231" s="418"/>
      <c r="B231" s="47"/>
      <c r="C231" s="47"/>
      <c r="D231" s="47"/>
      <c r="E231" s="47"/>
      <c r="F231" s="419"/>
      <c r="G231" s="420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ht="15">
      <c r="A232" s="418"/>
      <c r="B232" s="47"/>
      <c r="C232" s="47"/>
      <c r="D232" s="47"/>
      <c r="E232" s="47"/>
      <c r="F232" s="419"/>
      <c r="G232" s="420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ht="15">
      <c r="A233" s="418"/>
      <c r="B233" s="47"/>
      <c r="C233" s="47"/>
      <c r="D233" s="47"/>
      <c r="E233" s="47"/>
      <c r="F233" s="419"/>
      <c r="G233" s="420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ht="15">
      <c r="A234" s="418"/>
      <c r="B234" s="47"/>
      <c r="C234" s="47"/>
      <c r="D234" s="47"/>
      <c r="E234" s="47"/>
      <c r="F234" s="419"/>
      <c r="G234" s="420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ht="15">
      <c r="A235" s="418"/>
      <c r="B235" s="47"/>
      <c r="C235" s="47"/>
      <c r="D235" s="47"/>
      <c r="E235" s="47"/>
      <c r="F235" s="419"/>
      <c r="G235" s="420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ht="15">
      <c r="A236" s="418"/>
      <c r="B236" s="47"/>
      <c r="C236" s="47"/>
      <c r="D236" s="47"/>
      <c r="E236" s="47"/>
      <c r="F236" s="419"/>
      <c r="G236" s="420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ht="15">
      <c r="A237" s="418"/>
      <c r="B237" s="47"/>
      <c r="C237" s="47"/>
      <c r="D237" s="47"/>
      <c r="E237" s="47"/>
      <c r="F237" s="419"/>
      <c r="G237" s="420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ht="15">
      <c r="A238" s="418"/>
      <c r="B238" s="47"/>
      <c r="C238" s="47"/>
      <c r="D238" s="47"/>
      <c r="E238" s="47"/>
      <c r="F238" s="419"/>
      <c r="G238" s="420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</sheetData>
  <mergeCells count="108">
    <mergeCell ref="B68:C68"/>
    <mergeCell ref="D68:E68"/>
    <mergeCell ref="B69:C69"/>
    <mergeCell ref="D69:E69"/>
    <mergeCell ref="B65:C65"/>
    <mergeCell ref="D65:E65"/>
    <mergeCell ref="B66:C66"/>
    <mergeCell ref="D66:E66"/>
    <mergeCell ref="B67:C67"/>
    <mergeCell ref="D67:E67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C36:G36"/>
    <mergeCell ref="H36:K36"/>
    <mergeCell ref="L36:U36"/>
    <mergeCell ref="B45:C45"/>
    <mergeCell ref="D45:E45"/>
    <mergeCell ref="B46:C46"/>
    <mergeCell ref="D46:E46"/>
    <mergeCell ref="B29:C29"/>
    <mergeCell ref="D29:E29"/>
    <mergeCell ref="A30:U30"/>
    <mergeCell ref="I33:K33"/>
    <mergeCell ref="M33:O33"/>
    <mergeCell ref="C35:G35"/>
    <mergeCell ref="H35:K35"/>
    <mergeCell ref="L35:U35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colBreaks count="1" manualBreakCount="1">
    <brk id="22" max="16383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="90" zoomScaleNormal="90" zoomScaleSheetLayoutView="100" workbookViewId="0" topLeftCell="A1">
      <selection activeCell="A1" sqref="A1:XFD2"/>
    </sheetView>
  </sheetViews>
  <sheetFormatPr defaultColWidth="9.140625" defaultRowHeight="15"/>
  <cols>
    <col min="1" max="1" width="5.421875" style="409" customWidth="1"/>
    <col min="2" max="2" width="10.28125" style="0" customWidth="1"/>
    <col min="3" max="3" width="20.421875" style="0" customWidth="1"/>
    <col min="4" max="4" width="4.8515625" style="0" customWidth="1"/>
    <col min="5" max="5" width="6.57421875" style="0" customWidth="1"/>
    <col min="6" max="6" width="9.7109375" style="358" customWidth="1"/>
    <col min="7" max="7" width="13.421875" style="359" customWidth="1"/>
    <col min="8" max="8" width="12.8515625" style="0" customWidth="1"/>
    <col min="9" max="20" width="3.7109375" style="0" customWidth="1"/>
    <col min="21" max="21" width="6.140625" style="0" customWidth="1"/>
    <col min="22" max="22" width="12.57421875" style="0" customWidth="1"/>
    <col min="23" max="23" width="12.421875" style="0" bestFit="1" customWidth="1"/>
    <col min="24" max="24" width="11.7109375" style="0" bestFit="1" customWidth="1"/>
    <col min="25" max="25" width="12.421875" style="0" bestFit="1" customWidth="1"/>
    <col min="26" max="26" width="11.7109375" style="0" bestFit="1" customWidth="1"/>
    <col min="27" max="27" width="12.8515625" style="0" customWidth="1"/>
    <col min="28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02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34" ht="16.5" customHeight="1">
      <c r="A5" s="333" t="s">
        <v>486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02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341" t="s">
        <v>253</v>
      </c>
      <c r="B7" s="341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336"/>
    </row>
    <row r="8" spans="1:21" ht="14.25" customHeight="1">
      <c r="A8" s="403" t="s">
        <v>133</v>
      </c>
      <c r="B8" s="346"/>
      <c r="C8" s="342"/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336"/>
    </row>
    <row r="9" spans="1:21" ht="15" customHeight="1">
      <c r="A9" s="341" t="s">
        <v>256</v>
      </c>
      <c r="B9" s="346"/>
      <c r="C9" s="346"/>
      <c r="D9" s="346"/>
      <c r="E9" s="346"/>
      <c r="F9" s="349"/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336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354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362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363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04"/>
      <c r="B12" s="405" t="s">
        <v>341</v>
      </c>
      <c r="C12" s="405"/>
      <c r="D12" s="355"/>
      <c r="E12" s="355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373"/>
      <c r="V12" s="374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17.1" customHeight="1">
      <c r="A13" s="376">
        <v>1</v>
      </c>
      <c r="B13" s="377" t="s">
        <v>1604</v>
      </c>
      <c r="C13" s="377"/>
      <c r="D13" s="355"/>
      <c r="E13" s="355"/>
      <c r="F13" s="369" t="s">
        <v>274</v>
      </c>
      <c r="G13" s="597">
        <v>250</v>
      </c>
      <c r="H13" s="369" t="s">
        <v>263</v>
      </c>
      <c r="I13" s="371">
        <v>1</v>
      </c>
      <c r="J13" s="371"/>
      <c r="K13" s="598"/>
      <c r="L13" s="371">
        <v>1</v>
      </c>
      <c r="M13" s="371"/>
      <c r="N13" s="371"/>
      <c r="O13" s="371">
        <v>1</v>
      </c>
      <c r="P13" s="371"/>
      <c r="Q13" s="371"/>
      <c r="R13" s="371">
        <v>1</v>
      </c>
      <c r="S13" s="371"/>
      <c r="T13" s="371"/>
      <c r="U13" s="373">
        <f aca="true" t="shared" si="0" ref="U13:U55">SUM(I13:T13)</f>
        <v>4</v>
      </c>
      <c r="V13" s="374">
        <f aca="true" t="shared" si="1" ref="V13:V50">U13*G13</f>
        <v>1000</v>
      </c>
      <c r="W13" s="610">
        <f>I13*G13</f>
        <v>250</v>
      </c>
      <c r="X13" s="610">
        <f>L13*G13</f>
        <v>250</v>
      </c>
      <c r="Y13" s="610">
        <f>O13*G13</f>
        <v>250</v>
      </c>
      <c r="Z13" s="610">
        <f>R13*G13</f>
        <v>250</v>
      </c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376">
        <f>A13+1</f>
        <v>2</v>
      </c>
      <c r="B14" s="377" t="s">
        <v>1619</v>
      </c>
      <c r="C14" s="377"/>
      <c r="D14" s="355"/>
      <c r="E14" s="355"/>
      <c r="F14" s="369" t="s">
        <v>278</v>
      </c>
      <c r="G14" s="597">
        <v>500</v>
      </c>
      <c r="H14" s="369" t="s">
        <v>263</v>
      </c>
      <c r="I14" s="371">
        <v>3</v>
      </c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3">
        <f t="shared" si="0"/>
        <v>3</v>
      </c>
      <c r="V14" s="374">
        <f t="shared" si="1"/>
        <v>1500</v>
      </c>
      <c r="W14" s="610">
        <f aca="true" t="shared" si="2" ref="W14:W55">I14*G14</f>
        <v>1500</v>
      </c>
      <c r="X14" s="610">
        <f aca="true" t="shared" si="3" ref="X14:X55">L14*G14</f>
        <v>0</v>
      </c>
      <c r="Y14" s="610">
        <f aca="true" t="shared" si="4" ref="Y14:Y55">O14*G14</f>
        <v>0</v>
      </c>
      <c r="Z14" s="610">
        <f aca="true" t="shared" si="5" ref="Z14:Z55">R14*G14</f>
        <v>0</v>
      </c>
      <c r="AA14" s="375"/>
      <c r="AB14" s="375"/>
      <c r="AC14" s="375"/>
      <c r="AD14" s="375"/>
      <c r="AE14" s="375"/>
      <c r="AF14" s="375"/>
      <c r="AG14" s="375"/>
      <c r="AH14" s="375"/>
    </row>
    <row r="15" spans="1:34" ht="17.1" customHeight="1">
      <c r="A15" s="376">
        <f aca="true" t="shared" si="6" ref="A15:A55">A14+1</f>
        <v>3</v>
      </c>
      <c r="B15" s="377" t="s">
        <v>1605</v>
      </c>
      <c r="C15" s="377"/>
      <c r="D15" s="355"/>
      <c r="E15" s="355"/>
      <c r="F15" s="369" t="s">
        <v>182</v>
      </c>
      <c r="G15" s="597">
        <v>80</v>
      </c>
      <c r="H15" s="369" t="s">
        <v>263</v>
      </c>
      <c r="I15" s="371">
        <v>5</v>
      </c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3">
        <f t="shared" si="0"/>
        <v>5</v>
      </c>
      <c r="V15" s="374">
        <f t="shared" si="1"/>
        <v>400</v>
      </c>
      <c r="W15" s="610">
        <f t="shared" si="2"/>
        <v>400</v>
      </c>
      <c r="X15" s="610">
        <f t="shared" si="3"/>
        <v>0</v>
      </c>
      <c r="Y15" s="610">
        <f t="shared" si="4"/>
        <v>0</v>
      </c>
      <c r="Z15" s="610">
        <f t="shared" si="5"/>
        <v>0</v>
      </c>
      <c r="AA15" s="375"/>
      <c r="AB15" s="375"/>
      <c r="AC15" s="375"/>
      <c r="AD15" s="375"/>
      <c r="AE15" s="375"/>
      <c r="AF15" s="375"/>
      <c r="AG15" s="375"/>
      <c r="AH15" s="375"/>
    </row>
    <row r="16" spans="1:34" ht="15" customHeight="1">
      <c r="A16" s="376">
        <f t="shared" si="6"/>
        <v>4</v>
      </c>
      <c r="B16" s="421" t="s">
        <v>359</v>
      </c>
      <c r="C16" s="422"/>
      <c r="D16" s="355"/>
      <c r="E16" s="355"/>
      <c r="F16" s="369" t="s">
        <v>404</v>
      </c>
      <c r="G16" s="597">
        <v>30</v>
      </c>
      <c r="H16" s="369" t="s">
        <v>263</v>
      </c>
      <c r="I16" s="371">
        <v>10</v>
      </c>
      <c r="J16" s="371"/>
      <c r="K16" s="371"/>
      <c r="L16" s="371">
        <v>10</v>
      </c>
      <c r="M16" s="371"/>
      <c r="N16" s="371"/>
      <c r="O16" s="371">
        <v>10</v>
      </c>
      <c r="P16" s="371"/>
      <c r="Q16" s="371"/>
      <c r="R16" s="371">
        <v>10</v>
      </c>
      <c r="S16" s="371"/>
      <c r="T16" s="371"/>
      <c r="U16" s="373">
        <f t="shared" si="0"/>
        <v>40</v>
      </c>
      <c r="V16" s="374">
        <f t="shared" si="1"/>
        <v>1200</v>
      </c>
      <c r="W16" s="610">
        <f t="shared" si="2"/>
        <v>300</v>
      </c>
      <c r="X16" s="610">
        <f t="shared" si="3"/>
        <v>300</v>
      </c>
      <c r="Y16" s="610">
        <f t="shared" si="4"/>
        <v>300</v>
      </c>
      <c r="Z16" s="610">
        <f t="shared" si="5"/>
        <v>300</v>
      </c>
      <c r="AA16" s="375"/>
      <c r="AB16" s="375"/>
      <c r="AC16" s="375"/>
      <c r="AD16" s="375"/>
      <c r="AE16" s="375"/>
      <c r="AF16" s="375"/>
      <c r="AG16" s="375"/>
      <c r="AH16" s="375"/>
    </row>
    <row r="17" spans="1:34" ht="15.75" customHeight="1">
      <c r="A17" s="376">
        <f t="shared" si="6"/>
        <v>5</v>
      </c>
      <c r="B17" s="381" t="s">
        <v>1620</v>
      </c>
      <c r="C17" s="381"/>
      <c r="D17" s="355"/>
      <c r="E17" s="355"/>
      <c r="F17" s="369" t="s">
        <v>182</v>
      </c>
      <c r="G17" s="597">
        <v>1500</v>
      </c>
      <c r="H17" s="369" t="s">
        <v>263</v>
      </c>
      <c r="I17" s="371">
        <v>1</v>
      </c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3">
        <f t="shared" si="0"/>
        <v>1</v>
      </c>
      <c r="V17" s="374">
        <f t="shared" si="1"/>
        <v>1500</v>
      </c>
      <c r="W17" s="610">
        <f t="shared" si="2"/>
        <v>1500</v>
      </c>
      <c r="X17" s="610">
        <f t="shared" si="3"/>
        <v>0</v>
      </c>
      <c r="Y17" s="610">
        <f t="shared" si="4"/>
        <v>0</v>
      </c>
      <c r="Z17" s="610">
        <f t="shared" si="5"/>
        <v>0</v>
      </c>
      <c r="AA17" s="375"/>
      <c r="AB17" s="375"/>
      <c r="AC17" s="375"/>
      <c r="AD17" s="375"/>
      <c r="AE17" s="375"/>
      <c r="AF17" s="375"/>
      <c r="AG17" s="375"/>
      <c r="AH17" s="375"/>
    </row>
    <row r="18" spans="1:34" ht="17.1" customHeight="1">
      <c r="A18" s="376">
        <f t="shared" si="6"/>
        <v>6</v>
      </c>
      <c r="B18" s="377" t="s">
        <v>1621</v>
      </c>
      <c r="C18" s="377"/>
      <c r="D18" s="355"/>
      <c r="E18" s="355"/>
      <c r="F18" s="369" t="s">
        <v>182</v>
      </c>
      <c r="G18" s="597">
        <v>1000</v>
      </c>
      <c r="H18" s="369" t="s">
        <v>263</v>
      </c>
      <c r="I18" s="371">
        <v>1</v>
      </c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3">
        <f t="shared" si="0"/>
        <v>1</v>
      </c>
      <c r="V18" s="374">
        <f t="shared" si="1"/>
        <v>1000</v>
      </c>
      <c r="W18" s="610">
        <f t="shared" si="2"/>
        <v>1000</v>
      </c>
      <c r="X18" s="610">
        <f t="shared" si="3"/>
        <v>0</v>
      </c>
      <c r="Y18" s="610">
        <f t="shared" si="4"/>
        <v>0</v>
      </c>
      <c r="Z18" s="610">
        <f t="shared" si="5"/>
        <v>0</v>
      </c>
      <c r="AA18" s="375"/>
      <c r="AB18" s="375"/>
      <c r="AC18" s="375"/>
      <c r="AD18" s="375"/>
      <c r="AE18" s="375"/>
      <c r="AF18" s="375"/>
      <c r="AG18" s="375"/>
      <c r="AH18" s="375"/>
    </row>
    <row r="19" spans="1:34" ht="17.1" customHeight="1">
      <c r="A19" s="376">
        <f t="shared" si="6"/>
        <v>7</v>
      </c>
      <c r="B19" s="377" t="s">
        <v>1622</v>
      </c>
      <c r="C19" s="377"/>
      <c r="D19" s="355"/>
      <c r="E19" s="355"/>
      <c r="F19" s="369" t="s">
        <v>278</v>
      </c>
      <c r="G19" s="597">
        <v>120</v>
      </c>
      <c r="H19" s="369" t="s">
        <v>263</v>
      </c>
      <c r="I19" s="371">
        <v>10</v>
      </c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3">
        <f t="shared" si="0"/>
        <v>10</v>
      </c>
      <c r="V19" s="374">
        <f t="shared" si="1"/>
        <v>1200</v>
      </c>
      <c r="W19" s="610">
        <f t="shared" si="2"/>
        <v>1200</v>
      </c>
      <c r="X19" s="610">
        <f t="shared" si="3"/>
        <v>0</v>
      </c>
      <c r="Y19" s="610">
        <f t="shared" si="4"/>
        <v>0</v>
      </c>
      <c r="Z19" s="610">
        <f t="shared" si="5"/>
        <v>0</v>
      </c>
      <c r="AA19" s="375"/>
      <c r="AB19" s="375"/>
      <c r="AC19" s="375"/>
      <c r="AD19" s="375"/>
      <c r="AE19" s="375"/>
      <c r="AF19" s="375"/>
      <c r="AG19" s="375"/>
      <c r="AH19" s="375"/>
    </row>
    <row r="20" spans="1:34" ht="26.25" customHeight="1">
      <c r="A20" s="376">
        <f t="shared" si="6"/>
        <v>8</v>
      </c>
      <c r="B20" s="423" t="s">
        <v>1623</v>
      </c>
      <c r="C20" s="423"/>
      <c r="D20" s="355"/>
      <c r="E20" s="355"/>
      <c r="F20" s="369" t="s">
        <v>274</v>
      </c>
      <c r="G20" s="597">
        <v>770</v>
      </c>
      <c r="H20" s="369" t="s">
        <v>263</v>
      </c>
      <c r="I20" s="371">
        <v>1</v>
      </c>
      <c r="J20" s="371"/>
      <c r="K20" s="371"/>
      <c r="L20" s="371"/>
      <c r="M20" s="371"/>
      <c r="N20" s="371"/>
      <c r="O20" s="371">
        <v>1</v>
      </c>
      <c r="P20" s="371"/>
      <c r="Q20" s="371"/>
      <c r="R20" s="371"/>
      <c r="S20" s="371"/>
      <c r="T20" s="371"/>
      <c r="U20" s="373">
        <f t="shared" si="0"/>
        <v>2</v>
      </c>
      <c r="V20" s="374">
        <f t="shared" si="1"/>
        <v>1540</v>
      </c>
      <c r="W20" s="610">
        <f t="shared" si="2"/>
        <v>770</v>
      </c>
      <c r="X20" s="610">
        <f t="shared" si="3"/>
        <v>0</v>
      </c>
      <c r="Y20" s="610">
        <f t="shared" si="4"/>
        <v>770</v>
      </c>
      <c r="Z20" s="610">
        <f t="shared" si="5"/>
        <v>0</v>
      </c>
      <c r="AA20" s="375"/>
      <c r="AB20" s="375"/>
      <c r="AC20" s="375"/>
      <c r="AD20" s="375"/>
      <c r="AE20" s="375"/>
      <c r="AF20" s="375"/>
      <c r="AG20" s="375"/>
      <c r="AH20" s="375"/>
    </row>
    <row r="21" spans="1:34" ht="17.1" customHeight="1">
      <c r="A21" s="376">
        <f t="shared" si="6"/>
        <v>9</v>
      </c>
      <c r="B21" s="377" t="s">
        <v>1624</v>
      </c>
      <c r="C21" s="377"/>
      <c r="D21" s="355"/>
      <c r="E21" s="355"/>
      <c r="F21" s="369" t="s">
        <v>274</v>
      </c>
      <c r="G21" s="597">
        <v>750</v>
      </c>
      <c r="H21" s="369" t="s">
        <v>263</v>
      </c>
      <c r="I21" s="371">
        <v>1</v>
      </c>
      <c r="J21" s="371"/>
      <c r="K21" s="371"/>
      <c r="L21" s="371"/>
      <c r="M21" s="371"/>
      <c r="N21" s="371"/>
      <c r="O21" s="371">
        <v>1</v>
      </c>
      <c r="P21" s="371"/>
      <c r="Q21" s="371"/>
      <c r="R21" s="371"/>
      <c r="S21" s="371"/>
      <c r="T21" s="371"/>
      <c r="U21" s="373">
        <f t="shared" si="0"/>
        <v>2</v>
      </c>
      <c r="V21" s="374">
        <f t="shared" si="1"/>
        <v>1500</v>
      </c>
      <c r="W21" s="610">
        <f t="shared" si="2"/>
        <v>750</v>
      </c>
      <c r="X21" s="610">
        <f t="shared" si="3"/>
        <v>0</v>
      </c>
      <c r="Y21" s="610">
        <f t="shared" si="4"/>
        <v>750</v>
      </c>
      <c r="Z21" s="610">
        <f t="shared" si="5"/>
        <v>0</v>
      </c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376">
        <f t="shared" si="6"/>
        <v>10</v>
      </c>
      <c r="B22" s="377" t="s">
        <v>1625</v>
      </c>
      <c r="C22" s="377"/>
      <c r="D22" s="355"/>
      <c r="E22" s="355"/>
      <c r="F22" s="369" t="s">
        <v>516</v>
      </c>
      <c r="G22" s="597">
        <v>3500</v>
      </c>
      <c r="H22" s="369" t="s">
        <v>263</v>
      </c>
      <c r="I22" s="371">
        <v>1</v>
      </c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3">
        <f t="shared" si="0"/>
        <v>1</v>
      </c>
      <c r="V22" s="374">
        <f t="shared" si="1"/>
        <v>3500</v>
      </c>
      <c r="W22" s="610">
        <f t="shared" si="2"/>
        <v>3500</v>
      </c>
      <c r="X22" s="610">
        <f t="shared" si="3"/>
        <v>0</v>
      </c>
      <c r="Y22" s="610">
        <f t="shared" si="4"/>
        <v>0</v>
      </c>
      <c r="Z22" s="610">
        <f t="shared" si="5"/>
        <v>0</v>
      </c>
      <c r="AA22" s="375"/>
      <c r="AB22" s="375"/>
      <c r="AC22" s="375"/>
      <c r="AD22" s="375"/>
      <c r="AE22" s="375"/>
      <c r="AF22" s="375"/>
      <c r="AG22" s="375"/>
      <c r="AH22" s="375"/>
    </row>
    <row r="23" spans="1:34" ht="17.1" customHeight="1">
      <c r="A23" s="376">
        <f t="shared" si="6"/>
        <v>11</v>
      </c>
      <c r="B23" s="377" t="s">
        <v>1626</v>
      </c>
      <c r="C23" s="377"/>
      <c r="D23" s="355"/>
      <c r="E23" s="355"/>
      <c r="F23" s="369" t="s">
        <v>533</v>
      </c>
      <c r="G23" s="597">
        <v>450</v>
      </c>
      <c r="H23" s="369" t="s">
        <v>263</v>
      </c>
      <c r="I23" s="371">
        <v>1</v>
      </c>
      <c r="J23" s="371"/>
      <c r="K23" s="371"/>
      <c r="L23" s="371">
        <v>1</v>
      </c>
      <c r="M23" s="371"/>
      <c r="N23" s="371"/>
      <c r="O23" s="371">
        <v>1</v>
      </c>
      <c r="P23" s="371"/>
      <c r="Q23" s="371"/>
      <c r="R23" s="371">
        <v>1</v>
      </c>
      <c r="S23" s="371"/>
      <c r="T23" s="371"/>
      <c r="U23" s="373">
        <f t="shared" si="0"/>
        <v>4</v>
      </c>
      <c r="V23" s="374">
        <f t="shared" si="1"/>
        <v>1800</v>
      </c>
      <c r="W23" s="610">
        <f t="shared" si="2"/>
        <v>450</v>
      </c>
      <c r="X23" s="610">
        <f t="shared" si="3"/>
        <v>450</v>
      </c>
      <c r="Y23" s="610">
        <f t="shared" si="4"/>
        <v>450</v>
      </c>
      <c r="Z23" s="610">
        <f t="shared" si="5"/>
        <v>450</v>
      </c>
      <c r="AA23" s="375"/>
      <c r="AB23" s="375"/>
      <c r="AC23" s="375"/>
      <c r="AD23" s="375"/>
      <c r="AE23" s="375"/>
      <c r="AF23" s="375"/>
      <c r="AG23" s="375"/>
      <c r="AH23" s="375"/>
    </row>
    <row r="24" spans="1:34" ht="17.1" customHeight="1">
      <c r="A24" s="376">
        <f t="shared" si="6"/>
        <v>12</v>
      </c>
      <c r="B24" s="377" t="s">
        <v>1627</v>
      </c>
      <c r="C24" s="377"/>
      <c r="D24" s="355"/>
      <c r="E24" s="355"/>
      <c r="F24" s="369" t="s">
        <v>1628</v>
      </c>
      <c r="G24" s="597">
        <v>300</v>
      </c>
      <c r="H24" s="369" t="s">
        <v>263</v>
      </c>
      <c r="I24" s="371">
        <v>1</v>
      </c>
      <c r="J24" s="371"/>
      <c r="K24" s="371"/>
      <c r="L24" s="371">
        <v>1</v>
      </c>
      <c r="M24" s="371"/>
      <c r="N24" s="371"/>
      <c r="O24" s="371">
        <v>1</v>
      </c>
      <c r="P24" s="371"/>
      <c r="Q24" s="371"/>
      <c r="R24" s="371">
        <v>1</v>
      </c>
      <c r="S24" s="371"/>
      <c r="T24" s="371"/>
      <c r="U24" s="373">
        <f t="shared" si="0"/>
        <v>4</v>
      </c>
      <c r="V24" s="374">
        <f t="shared" si="1"/>
        <v>1200</v>
      </c>
      <c r="W24" s="610">
        <f t="shared" si="2"/>
        <v>300</v>
      </c>
      <c r="X24" s="610">
        <f t="shared" si="3"/>
        <v>300</v>
      </c>
      <c r="Y24" s="610">
        <f t="shared" si="4"/>
        <v>300</v>
      </c>
      <c r="Z24" s="610">
        <f t="shared" si="5"/>
        <v>300</v>
      </c>
      <c r="AA24" s="375"/>
      <c r="AB24" s="375"/>
      <c r="AC24" s="375"/>
      <c r="AD24" s="375"/>
      <c r="AE24" s="375"/>
      <c r="AF24" s="375"/>
      <c r="AG24" s="375"/>
      <c r="AH24" s="375"/>
    </row>
    <row r="25" spans="1:34" ht="17.1" customHeight="1">
      <c r="A25" s="376">
        <f t="shared" si="6"/>
        <v>13</v>
      </c>
      <c r="B25" s="377" t="s">
        <v>1629</v>
      </c>
      <c r="C25" s="377"/>
      <c r="D25" s="355"/>
      <c r="E25" s="355"/>
      <c r="F25" s="369" t="s">
        <v>299</v>
      </c>
      <c r="G25" s="597">
        <v>70</v>
      </c>
      <c r="H25" s="369" t="s">
        <v>263</v>
      </c>
      <c r="I25" s="371">
        <v>2</v>
      </c>
      <c r="J25" s="371"/>
      <c r="K25" s="371"/>
      <c r="L25" s="371">
        <v>2</v>
      </c>
      <c r="M25" s="371"/>
      <c r="N25" s="371"/>
      <c r="O25" s="371">
        <v>2</v>
      </c>
      <c r="P25" s="371"/>
      <c r="Q25" s="371"/>
      <c r="R25" s="371">
        <v>2</v>
      </c>
      <c r="S25" s="371"/>
      <c r="T25" s="371"/>
      <c r="U25" s="373">
        <f t="shared" si="0"/>
        <v>8</v>
      </c>
      <c r="V25" s="374">
        <f t="shared" si="1"/>
        <v>560</v>
      </c>
      <c r="W25" s="610">
        <f t="shared" si="2"/>
        <v>140</v>
      </c>
      <c r="X25" s="610">
        <f t="shared" si="3"/>
        <v>140</v>
      </c>
      <c r="Y25" s="610">
        <f t="shared" si="4"/>
        <v>140</v>
      </c>
      <c r="Z25" s="610">
        <f t="shared" si="5"/>
        <v>140</v>
      </c>
      <c r="AA25" s="375"/>
      <c r="AB25" s="375"/>
      <c r="AC25" s="375"/>
      <c r="AD25" s="375"/>
      <c r="AE25" s="375"/>
      <c r="AF25" s="375"/>
      <c r="AG25" s="375"/>
      <c r="AH25" s="375"/>
    </row>
    <row r="26" spans="1:34" ht="17.1" customHeight="1">
      <c r="A26" s="376">
        <f t="shared" si="6"/>
        <v>14</v>
      </c>
      <c r="B26" s="377" t="s">
        <v>1630</v>
      </c>
      <c r="C26" s="377"/>
      <c r="D26" s="355"/>
      <c r="E26" s="355"/>
      <c r="F26" s="369" t="s">
        <v>278</v>
      </c>
      <c r="G26" s="597">
        <v>1500</v>
      </c>
      <c r="H26" s="369" t="s">
        <v>263</v>
      </c>
      <c r="I26" s="371">
        <v>1</v>
      </c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3">
        <f t="shared" si="0"/>
        <v>1</v>
      </c>
      <c r="V26" s="374">
        <f t="shared" si="1"/>
        <v>1500</v>
      </c>
      <c r="W26" s="610">
        <f t="shared" si="2"/>
        <v>1500</v>
      </c>
      <c r="X26" s="610">
        <f t="shared" si="3"/>
        <v>0</v>
      </c>
      <c r="Y26" s="610">
        <f t="shared" si="4"/>
        <v>0</v>
      </c>
      <c r="Z26" s="610">
        <f t="shared" si="5"/>
        <v>0</v>
      </c>
      <c r="AA26" s="375"/>
      <c r="AB26" s="375"/>
      <c r="AC26" s="375"/>
      <c r="AD26" s="375"/>
      <c r="AE26" s="375"/>
      <c r="AF26" s="375"/>
      <c r="AG26" s="375"/>
      <c r="AH26" s="375"/>
    </row>
    <row r="27" spans="1:34" ht="17.1" customHeight="1">
      <c r="A27" s="376">
        <f t="shared" si="6"/>
        <v>15</v>
      </c>
      <c r="B27" s="377" t="s">
        <v>1606</v>
      </c>
      <c r="C27" s="377"/>
      <c r="D27" s="355"/>
      <c r="E27" s="355"/>
      <c r="F27" s="369" t="s">
        <v>306</v>
      </c>
      <c r="G27" s="597">
        <v>200</v>
      </c>
      <c r="H27" s="369" t="s">
        <v>263</v>
      </c>
      <c r="I27" s="371">
        <v>1</v>
      </c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3">
        <f t="shared" si="0"/>
        <v>1</v>
      </c>
      <c r="V27" s="374">
        <f t="shared" si="1"/>
        <v>200</v>
      </c>
      <c r="W27" s="610">
        <f t="shared" si="2"/>
        <v>200</v>
      </c>
      <c r="X27" s="610">
        <f t="shared" si="3"/>
        <v>0</v>
      </c>
      <c r="Y27" s="610">
        <f t="shared" si="4"/>
        <v>0</v>
      </c>
      <c r="Z27" s="610">
        <f t="shared" si="5"/>
        <v>0</v>
      </c>
      <c r="AA27" s="375"/>
      <c r="AB27" s="375"/>
      <c r="AC27" s="375"/>
      <c r="AD27" s="375"/>
      <c r="AE27" s="375"/>
      <c r="AF27" s="375"/>
      <c r="AG27" s="375"/>
      <c r="AH27" s="375"/>
    </row>
    <row r="28" spans="1:34" ht="17.1" customHeight="1">
      <c r="A28" s="376">
        <f t="shared" si="6"/>
        <v>16</v>
      </c>
      <c r="B28" s="377" t="s">
        <v>1631</v>
      </c>
      <c r="C28" s="377"/>
      <c r="D28" s="355"/>
      <c r="E28" s="355"/>
      <c r="F28" s="369" t="s">
        <v>306</v>
      </c>
      <c r="G28" s="597">
        <v>200</v>
      </c>
      <c r="H28" s="369" t="s">
        <v>263</v>
      </c>
      <c r="I28" s="371">
        <v>1</v>
      </c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3">
        <f t="shared" si="0"/>
        <v>1</v>
      </c>
      <c r="V28" s="374">
        <f t="shared" si="1"/>
        <v>200</v>
      </c>
      <c r="W28" s="610">
        <f t="shared" si="2"/>
        <v>200</v>
      </c>
      <c r="X28" s="610">
        <f t="shared" si="3"/>
        <v>0</v>
      </c>
      <c r="Y28" s="610">
        <f t="shared" si="4"/>
        <v>0</v>
      </c>
      <c r="Z28" s="610">
        <f t="shared" si="5"/>
        <v>0</v>
      </c>
      <c r="AA28" s="375"/>
      <c r="AB28" s="375"/>
      <c r="AC28" s="375"/>
      <c r="AD28" s="375"/>
      <c r="AE28" s="375"/>
      <c r="AF28" s="375"/>
      <c r="AG28" s="375"/>
      <c r="AH28" s="375"/>
    </row>
    <row r="29" spans="1:34" ht="17.1" customHeight="1">
      <c r="A29" s="376">
        <f t="shared" si="6"/>
        <v>17</v>
      </c>
      <c r="B29" s="377" t="s">
        <v>1607</v>
      </c>
      <c r="C29" s="377"/>
      <c r="D29" s="355"/>
      <c r="E29" s="355"/>
      <c r="F29" s="369" t="s">
        <v>262</v>
      </c>
      <c r="G29" s="597">
        <v>200</v>
      </c>
      <c r="H29" s="369" t="s">
        <v>263</v>
      </c>
      <c r="I29" s="371">
        <v>18</v>
      </c>
      <c r="J29" s="371"/>
      <c r="K29" s="371"/>
      <c r="L29" s="371">
        <v>18</v>
      </c>
      <c r="M29" s="371"/>
      <c r="N29" s="371"/>
      <c r="O29" s="371">
        <v>18</v>
      </c>
      <c r="P29" s="371"/>
      <c r="Q29" s="371"/>
      <c r="R29" s="371">
        <v>18</v>
      </c>
      <c r="S29" s="371"/>
      <c r="T29" s="371"/>
      <c r="U29" s="373">
        <f t="shared" si="0"/>
        <v>72</v>
      </c>
      <c r="V29" s="374">
        <f t="shared" si="1"/>
        <v>14400</v>
      </c>
      <c r="W29" s="610">
        <f t="shared" si="2"/>
        <v>3600</v>
      </c>
      <c r="X29" s="610">
        <f t="shared" si="3"/>
        <v>3600</v>
      </c>
      <c r="Y29" s="610">
        <f t="shared" si="4"/>
        <v>3600</v>
      </c>
      <c r="Z29" s="610">
        <f t="shared" si="5"/>
        <v>3600</v>
      </c>
      <c r="AA29" s="375"/>
      <c r="AB29" s="375"/>
      <c r="AC29" s="375"/>
      <c r="AD29" s="375"/>
      <c r="AE29" s="375"/>
      <c r="AF29" s="375"/>
      <c r="AG29" s="375"/>
      <c r="AH29" s="375"/>
    </row>
    <row r="30" spans="1:34" ht="17.1" customHeight="1">
      <c r="A30" s="376">
        <f t="shared" si="6"/>
        <v>18</v>
      </c>
      <c r="B30" s="377" t="s">
        <v>1608</v>
      </c>
      <c r="C30" s="377"/>
      <c r="D30" s="355"/>
      <c r="E30" s="355"/>
      <c r="F30" s="369" t="s">
        <v>262</v>
      </c>
      <c r="G30" s="597">
        <v>200</v>
      </c>
      <c r="H30" s="369" t="s">
        <v>263</v>
      </c>
      <c r="I30" s="371">
        <v>8</v>
      </c>
      <c r="J30" s="371"/>
      <c r="K30" s="371"/>
      <c r="L30" s="371">
        <v>7</v>
      </c>
      <c r="M30" s="371"/>
      <c r="N30" s="371"/>
      <c r="O30" s="371">
        <v>8</v>
      </c>
      <c r="P30" s="371"/>
      <c r="Q30" s="371"/>
      <c r="R30" s="371">
        <v>7</v>
      </c>
      <c r="S30" s="371"/>
      <c r="T30" s="371"/>
      <c r="U30" s="373">
        <f t="shared" si="0"/>
        <v>30</v>
      </c>
      <c r="V30" s="374">
        <f t="shared" si="1"/>
        <v>6000</v>
      </c>
      <c r="W30" s="610">
        <f t="shared" si="2"/>
        <v>1600</v>
      </c>
      <c r="X30" s="610">
        <f t="shared" si="3"/>
        <v>1400</v>
      </c>
      <c r="Y30" s="610">
        <f t="shared" si="4"/>
        <v>1600</v>
      </c>
      <c r="Z30" s="610">
        <f t="shared" si="5"/>
        <v>1400</v>
      </c>
      <c r="AA30" s="375"/>
      <c r="AB30" s="375"/>
      <c r="AC30" s="375"/>
      <c r="AD30" s="375"/>
      <c r="AE30" s="375"/>
      <c r="AF30" s="375"/>
      <c r="AG30" s="375"/>
      <c r="AH30" s="375"/>
    </row>
    <row r="31" spans="1:34" ht="17.1" customHeight="1">
      <c r="A31" s="376">
        <f t="shared" si="6"/>
        <v>19</v>
      </c>
      <c r="B31" s="377" t="s">
        <v>1632</v>
      </c>
      <c r="C31" s="377"/>
      <c r="D31" s="355"/>
      <c r="E31" s="355"/>
      <c r="F31" s="369" t="s">
        <v>278</v>
      </c>
      <c r="G31" s="597">
        <v>5</v>
      </c>
      <c r="H31" s="369" t="s">
        <v>263</v>
      </c>
      <c r="I31" s="371">
        <v>2</v>
      </c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3">
        <f t="shared" si="0"/>
        <v>2</v>
      </c>
      <c r="V31" s="374">
        <f t="shared" si="1"/>
        <v>10</v>
      </c>
      <c r="W31" s="610">
        <f t="shared" si="2"/>
        <v>10</v>
      </c>
      <c r="X31" s="610">
        <f t="shared" si="3"/>
        <v>0</v>
      </c>
      <c r="Y31" s="610">
        <f t="shared" si="4"/>
        <v>0</v>
      </c>
      <c r="Z31" s="610">
        <f t="shared" si="5"/>
        <v>0</v>
      </c>
      <c r="AA31" s="375"/>
      <c r="AB31" s="375"/>
      <c r="AC31" s="375"/>
      <c r="AD31" s="375"/>
      <c r="AE31" s="375"/>
      <c r="AF31" s="375"/>
      <c r="AG31" s="375"/>
      <c r="AH31" s="375"/>
    </row>
    <row r="32" spans="1:34" ht="17.1" customHeight="1">
      <c r="A32" s="376">
        <f t="shared" si="6"/>
        <v>20</v>
      </c>
      <c r="B32" s="377" t="s">
        <v>302</v>
      </c>
      <c r="C32" s="377"/>
      <c r="D32" s="355"/>
      <c r="E32" s="355"/>
      <c r="F32" s="369" t="s">
        <v>278</v>
      </c>
      <c r="G32" s="597">
        <v>150</v>
      </c>
      <c r="H32" s="369" t="s">
        <v>263</v>
      </c>
      <c r="I32" s="371">
        <v>4</v>
      </c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3">
        <f t="shared" si="0"/>
        <v>4</v>
      </c>
      <c r="V32" s="374">
        <f t="shared" si="1"/>
        <v>600</v>
      </c>
      <c r="W32" s="610">
        <f t="shared" si="2"/>
        <v>600</v>
      </c>
      <c r="X32" s="610">
        <f t="shared" si="3"/>
        <v>0</v>
      </c>
      <c r="Y32" s="610">
        <f t="shared" si="4"/>
        <v>0</v>
      </c>
      <c r="Z32" s="610">
        <f t="shared" si="5"/>
        <v>0</v>
      </c>
      <c r="AA32" s="375"/>
      <c r="AB32" s="375"/>
      <c r="AC32" s="375"/>
      <c r="AD32" s="375"/>
      <c r="AE32" s="375"/>
      <c r="AF32" s="375"/>
      <c r="AG32" s="375"/>
      <c r="AH32" s="375"/>
    </row>
    <row r="33" spans="1:34" ht="17.1" customHeight="1">
      <c r="A33" s="376">
        <f t="shared" si="6"/>
        <v>21</v>
      </c>
      <c r="B33" s="377" t="s">
        <v>1609</v>
      </c>
      <c r="C33" s="377"/>
      <c r="D33" s="355"/>
      <c r="E33" s="355"/>
      <c r="F33" s="369" t="s">
        <v>274</v>
      </c>
      <c r="G33" s="597">
        <v>30</v>
      </c>
      <c r="H33" s="369" t="s">
        <v>263</v>
      </c>
      <c r="I33" s="371">
        <v>1</v>
      </c>
      <c r="J33" s="371"/>
      <c r="K33" s="371"/>
      <c r="L33" s="371">
        <v>1</v>
      </c>
      <c r="M33" s="371"/>
      <c r="N33" s="371"/>
      <c r="O33" s="371">
        <v>1</v>
      </c>
      <c r="P33" s="371"/>
      <c r="Q33" s="371"/>
      <c r="R33" s="371">
        <v>1</v>
      </c>
      <c r="S33" s="371"/>
      <c r="T33" s="371"/>
      <c r="U33" s="373">
        <f t="shared" si="0"/>
        <v>4</v>
      </c>
      <c r="V33" s="374">
        <f t="shared" si="1"/>
        <v>120</v>
      </c>
      <c r="W33" s="610">
        <f t="shared" si="2"/>
        <v>30</v>
      </c>
      <c r="X33" s="610">
        <f t="shared" si="3"/>
        <v>30</v>
      </c>
      <c r="Y33" s="610">
        <f t="shared" si="4"/>
        <v>30</v>
      </c>
      <c r="Z33" s="610">
        <f t="shared" si="5"/>
        <v>30</v>
      </c>
      <c r="AA33" s="375"/>
      <c r="AB33" s="375"/>
      <c r="AC33" s="375"/>
      <c r="AD33" s="375"/>
      <c r="AE33" s="375"/>
      <c r="AF33" s="375"/>
      <c r="AG33" s="375"/>
      <c r="AH33" s="375"/>
    </row>
    <row r="34" spans="1:34" ht="17.1" customHeight="1">
      <c r="A34" s="376">
        <f t="shared" si="6"/>
        <v>22</v>
      </c>
      <c r="B34" s="377" t="s">
        <v>1610</v>
      </c>
      <c r="C34" s="377"/>
      <c r="D34" s="355"/>
      <c r="E34" s="355"/>
      <c r="F34" s="369" t="s">
        <v>278</v>
      </c>
      <c r="G34" s="597">
        <v>75</v>
      </c>
      <c r="H34" s="369" t="s">
        <v>263</v>
      </c>
      <c r="I34" s="371">
        <v>5</v>
      </c>
      <c r="J34" s="371"/>
      <c r="K34" s="371"/>
      <c r="L34" s="371">
        <v>5</v>
      </c>
      <c r="M34" s="371"/>
      <c r="N34" s="371"/>
      <c r="O34" s="371">
        <v>5</v>
      </c>
      <c r="P34" s="371"/>
      <c r="Q34" s="371"/>
      <c r="R34" s="371">
        <v>5</v>
      </c>
      <c r="S34" s="371"/>
      <c r="T34" s="371"/>
      <c r="U34" s="373">
        <f t="shared" si="0"/>
        <v>20</v>
      </c>
      <c r="V34" s="374">
        <f t="shared" si="1"/>
        <v>1500</v>
      </c>
      <c r="W34" s="610">
        <f t="shared" si="2"/>
        <v>375</v>
      </c>
      <c r="X34" s="610">
        <f t="shared" si="3"/>
        <v>375</v>
      </c>
      <c r="Y34" s="610">
        <f t="shared" si="4"/>
        <v>375</v>
      </c>
      <c r="Z34" s="610">
        <f t="shared" si="5"/>
        <v>375</v>
      </c>
      <c r="AA34" s="375"/>
      <c r="AB34" s="375"/>
      <c r="AC34" s="375"/>
      <c r="AD34" s="375"/>
      <c r="AE34" s="375"/>
      <c r="AF34" s="375"/>
      <c r="AG34" s="375"/>
      <c r="AH34" s="375"/>
    </row>
    <row r="35" spans="1:34" ht="17.1" customHeight="1">
      <c r="A35" s="376">
        <f t="shared" si="6"/>
        <v>23</v>
      </c>
      <c r="B35" s="377" t="s">
        <v>1611</v>
      </c>
      <c r="C35" s="377"/>
      <c r="D35" s="355"/>
      <c r="E35" s="355"/>
      <c r="F35" s="369" t="s">
        <v>278</v>
      </c>
      <c r="G35" s="597">
        <v>110</v>
      </c>
      <c r="H35" s="369" t="s">
        <v>263</v>
      </c>
      <c r="I35" s="371">
        <v>4</v>
      </c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3">
        <f t="shared" si="0"/>
        <v>4</v>
      </c>
      <c r="V35" s="374">
        <f t="shared" si="1"/>
        <v>440</v>
      </c>
      <c r="W35" s="610">
        <f t="shared" si="2"/>
        <v>440</v>
      </c>
      <c r="X35" s="610">
        <f t="shared" si="3"/>
        <v>0</v>
      </c>
      <c r="Y35" s="610">
        <f t="shared" si="4"/>
        <v>0</v>
      </c>
      <c r="Z35" s="610">
        <f t="shared" si="5"/>
        <v>0</v>
      </c>
      <c r="AA35" s="375"/>
      <c r="AB35" s="375"/>
      <c r="AC35" s="375"/>
      <c r="AD35" s="375"/>
      <c r="AE35" s="375"/>
      <c r="AF35" s="375"/>
      <c r="AG35" s="375"/>
      <c r="AH35" s="375"/>
    </row>
    <row r="36" spans="1:34" ht="17.1" customHeight="1">
      <c r="A36" s="376">
        <f t="shared" si="6"/>
        <v>24</v>
      </c>
      <c r="B36" s="377" t="s">
        <v>368</v>
      </c>
      <c r="C36" s="377"/>
      <c r="D36" s="355"/>
      <c r="E36" s="355"/>
      <c r="F36" s="369" t="s">
        <v>274</v>
      </c>
      <c r="G36" s="597">
        <v>26</v>
      </c>
      <c r="H36" s="369" t="s">
        <v>263</v>
      </c>
      <c r="I36" s="371">
        <v>5</v>
      </c>
      <c r="J36" s="371"/>
      <c r="K36" s="371"/>
      <c r="L36" s="371">
        <v>5</v>
      </c>
      <c r="M36" s="371"/>
      <c r="N36" s="371"/>
      <c r="O36" s="371">
        <v>5</v>
      </c>
      <c r="P36" s="371"/>
      <c r="Q36" s="371"/>
      <c r="R36" s="371">
        <v>5</v>
      </c>
      <c r="S36" s="371"/>
      <c r="T36" s="371"/>
      <c r="U36" s="373">
        <f t="shared" si="0"/>
        <v>20</v>
      </c>
      <c r="V36" s="374">
        <f t="shared" si="1"/>
        <v>520</v>
      </c>
      <c r="W36" s="610">
        <f t="shared" si="2"/>
        <v>130</v>
      </c>
      <c r="X36" s="610">
        <f t="shared" si="3"/>
        <v>130</v>
      </c>
      <c r="Y36" s="610">
        <f t="shared" si="4"/>
        <v>130</v>
      </c>
      <c r="Z36" s="610">
        <f t="shared" si="5"/>
        <v>130</v>
      </c>
      <c r="AA36" s="375"/>
      <c r="AB36" s="375"/>
      <c r="AC36" s="375"/>
      <c r="AD36" s="375"/>
      <c r="AE36" s="375"/>
      <c r="AF36" s="375"/>
      <c r="AG36" s="375"/>
      <c r="AH36" s="375"/>
    </row>
    <row r="37" spans="1:34" ht="17.1" customHeight="1">
      <c r="A37" s="376">
        <f t="shared" si="6"/>
        <v>25</v>
      </c>
      <c r="B37" s="377" t="s">
        <v>1633</v>
      </c>
      <c r="C37" s="377"/>
      <c r="D37" s="355"/>
      <c r="E37" s="355"/>
      <c r="F37" s="369" t="s">
        <v>278</v>
      </c>
      <c r="G37" s="597">
        <v>20</v>
      </c>
      <c r="H37" s="369" t="s">
        <v>263</v>
      </c>
      <c r="I37" s="371">
        <v>4</v>
      </c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3">
        <f t="shared" si="0"/>
        <v>4</v>
      </c>
      <c r="V37" s="374">
        <f t="shared" si="1"/>
        <v>80</v>
      </c>
      <c r="W37" s="610">
        <f t="shared" si="2"/>
        <v>80</v>
      </c>
      <c r="X37" s="610">
        <f t="shared" si="3"/>
        <v>0</v>
      </c>
      <c r="Y37" s="610">
        <f t="shared" si="4"/>
        <v>0</v>
      </c>
      <c r="Z37" s="610">
        <f t="shared" si="5"/>
        <v>0</v>
      </c>
      <c r="AA37" s="375"/>
      <c r="AB37" s="375"/>
      <c r="AC37" s="375"/>
      <c r="AD37" s="375"/>
      <c r="AE37" s="375"/>
      <c r="AF37" s="375"/>
      <c r="AG37" s="375"/>
      <c r="AH37" s="375"/>
    </row>
    <row r="38" spans="1:34" ht="17.1" customHeight="1">
      <c r="A38" s="376">
        <f t="shared" si="6"/>
        <v>26</v>
      </c>
      <c r="B38" s="377" t="s">
        <v>1634</v>
      </c>
      <c r="C38" s="377"/>
      <c r="D38" s="355"/>
      <c r="E38" s="355"/>
      <c r="F38" s="369" t="s">
        <v>278</v>
      </c>
      <c r="G38" s="597">
        <v>20</v>
      </c>
      <c r="H38" s="369" t="s">
        <v>263</v>
      </c>
      <c r="I38" s="371">
        <v>4</v>
      </c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3">
        <f t="shared" si="0"/>
        <v>4</v>
      </c>
      <c r="V38" s="374">
        <f t="shared" si="1"/>
        <v>80</v>
      </c>
      <c r="W38" s="610">
        <f t="shared" si="2"/>
        <v>80</v>
      </c>
      <c r="X38" s="610">
        <f t="shared" si="3"/>
        <v>0</v>
      </c>
      <c r="Y38" s="610">
        <f t="shared" si="4"/>
        <v>0</v>
      </c>
      <c r="Z38" s="610">
        <f t="shared" si="5"/>
        <v>0</v>
      </c>
      <c r="AA38" s="375"/>
      <c r="AB38" s="375"/>
      <c r="AC38" s="375"/>
      <c r="AD38" s="375"/>
      <c r="AE38" s="375"/>
      <c r="AF38" s="375"/>
      <c r="AG38" s="375"/>
      <c r="AH38" s="375"/>
    </row>
    <row r="39" spans="1:34" ht="17.1" customHeight="1">
      <c r="A39" s="376">
        <f t="shared" si="6"/>
        <v>27</v>
      </c>
      <c r="B39" s="377" t="s">
        <v>1635</v>
      </c>
      <c r="C39" s="377"/>
      <c r="D39" s="355"/>
      <c r="E39" s="355"/>
      <c r="F39" s="369" t="s">
        <v>274</v>
      </c>
      <c r="G39" s="597">
        <v>500</v>
      </c>
      <c r="H39" s="369" t="s">
        <v>263</v>
      </c>
      <c r="I39" s="371">
        <v>1</v>
      </c>
      <c r="J39" s="371"/>
      <c r="K39" s="371"/>
      <c r="L39" s="371"/>
      <c r="M39" s="371"/>
      <c r="N39" s="371"/>
      <c r="O39" s="371">
        <v>1</v>
      </c>
      <c r="P39" s="371"/>
      <c r="Q39" s="371"/>
      <c r="R39" s="371"/>
      <c r="S39" s="371"/>
      <c r="T39" s="371"/>
      <c r="U39" s="373">
        <f t="shared" si="0"/>
        <v>2</v>
      </c>
      <c r="V39" s="374">
        <f t="shared" si="1"/>
        <v>1000</v>
      </c>
      <c r="W39" s="610">
        <f t="shared" si="2"/>
        <v>500</v>
      </c>
      <c r="X39" s="610">
        <f t="shared" si="3"/>
        <v>0</v>
      </c>
      <c r="Y39" s="610">
        <f t="shared" si="4"/>
        <v>500</v>
      </c>
      <c r="Z39" s="610">
        <f t="shared" si="5"/>
        <v>0</v>
      </c>
      <c r="AA39" s="375"/>
      <c r="AB39" s="375"/>
      <c r="AC39" s="375"/>
      <c r="AD39" s="375"/>
      <c r="AE39" s="375"/>
      <c r="AF39" s="375"/>
      <c r="AG39" s="375"/>
      <c r="AH39" s="375"/>
    </row>
    <row r="40" spans="1:34" ht="17.1" customHeight="1">
      <c r="A40" s="376">
        <f t="shared" si="6"/>
        <v>28</v>
      </c>
      <c r="B40" s="377" t="s">
        <v>1636</v>
      </c>
      <c r="C40" s="377"/>
      <c r="D40" s="355"/>
      <c r="E40" s="355"/>
      <c r="F40" s="369" t="s">
        <v>274</v>
      </c>
      <c r="G40" s="597">
        <v>500</v>
      </c>
      <c r="H40" s="369" t="s">
        <v>263</v>
      </c>
      <c r="I40" s="371">
        <v>1</v>
      </c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3">
        <f t="shared" si="0"/>
        <v>1</v>
      </c>
      <c r="V40" s="374">
        <f t="shared" si="1"/>
        <v>500</v>
      </c>
      <c r="W40" s="610">
        <f t="shared" si="2"/>
        <v>500</v>
      </c>
      <c r="X40" s="610">
        <f t="shared" si="3"/>
        <v>0</v>
      </c>
      <c r="Y40" s="610">
        <f t="shared" si="4"/>
        <v>0</v>
      </c>
      <c r="Z40" s="610">
        <f t="shared" si="5"/>
        <v>0</v>
      </c>
      <c r="AA40" s="375"/>
      <c r="AB40" s="375"/>
      <c r="AC40" s="375"/>
      <c r="AD40" s="375"/>
      <c r="AE40" s="375"/>
      <c r="AF40" s="375"/>
      <c r="AG40" s="375"/>
      <c r="AH40" s="375"/>
    </row>
    <row r="41" spans="1:34" ht="17.1" customHeight="1">
      <c r="A41" s="376">
        <f t="shared" si="6"/>
        <v>29</v>
      </c>
      <c r="B41" s="377" t="s">
        <v>1637</v>
      </c>
      <c r="C41" s="377"/>
      <c r="D41" s="355"/>
      <c r="E41" s="355"/>
      <c r="F41" s="369" t="s">
        <v>274</v>
      </c>
      <c r="G41" s="597">
        <v>350</v>
      </c>
      <c r="H41" s="369" t="s">
        <v>263</v>
      </c>
      <c r="I41" s="371">
        <v>1</v>
      </c>
      <c r="J41" s="371"/>
      <c r="K41" s="371"/>
      <c r="L41" s="371"/>
      <c r="M41" s="371"/>
      <c r="N41" s="371"/>
      <c r="O41" s="371">
        <v>1</v>
      </c>
      <c r="P41" s="371"/>
      <c r="Q41" s="371"/>
      <c r="R41" s="371"/>
      <c r="S41" s="371"/>
      <c r="T41" s="371"/>
      <c r="U41" s="373">
        <f t="shared" si="0"/>
        <v>2</v>
      </c>
      <c r="V41" s="374">
        <f t="shared" si="1"/>
        <v>700</v>
      </c>
      <c r="W41" s="610">
        <f t="shared" si="2"/>
        <v>350</v>
      </c>
      <c r="X41" s="610">
        <f t="shared" si="3"/>
        <v>0</v>
      </c>
      <c r="Y41" s="610">
        <f t="shared" si="4"/>
        <v>350</v>
      </c>
      <c r="Z41" s="610">
        <f t="shared" si="5"/>
        <v>0</v>
      </c>
      <c r="AA41" s="375"/>
      <c r="AB41" s="375"/>
      <c r="AC41" s="375"/>
      <c r="AD41" s="375"/>
      <c r="AE41" s="375"/>
      <c r="AF41" s="375"/>
      <c r="AG41" s="375"/>
      <c r="AH41" s="375"/>
    </row>
    <row r="42" spans="1:34" ht="17.1" customHeight="1">
      <c r="A42" s="376">
        <f t="shared" si="6"/>
        <v>30</v>
      </c>
      <c r="B42" s="377" t="s">
        <v>1638</v>
      </c>
      <c r="C42" s="377"/>
      <c r="D42" s="355"/>
      <c r="E42" s="355"/>
      <c r="F42" s="369" t="s">
        <v>274</v>
      </c>
      <c r="G42" s="597">
        <v>350</v>
      </c>
      <c r="H42" s="369" t="s">
        <v>263</v>
      </c>
      <c r="I42" s="371">
        <v>1</v>
      </c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3">
        <f t="shared" si="0"/>
        <v>1</v>
      </c>
      <c r="V42" s="374">
        <f t="shared" si="1"/>
        <v>350</v>
      </c>
      <c r="W42" s="610">
        <f t="shared" si="2"/>
        <v>350</v>
      </c>
      <c r="X42" s="610">
        <f t="shared" si="3"/>
        <v>0</v>
      </c>
      <c r="Y42" s="610">
        <f t="shared" si="4"/>
        <v>0</v>
      </c>
      <c r="Z42" s="610">
        <f t="shared" si="5"/>
        <v>0</v>
      </c>
      <c r="AA42" s="375"/>
      <c r="AB42" s="375"/>
      <c r="AC42" s="375"/>
      <c r="AD42" s="375"/>
      <c r="AE42" s="375"/>
      <c r="AF42" s="375"/>
      <c r="AG42" s="375"/>
      <c r="AH42" s="375"/>
    </row>
    <row r="43" spans="1:34" ht="17.1" customHeight="1">
      <c r="A43" s="376">
        <f t="shared" si="6"/>
        <v>31</v>
      </c>
      <c r="B43" s="377" t="s">
        <v>1639</v>
      </c>
      <c r="C43" s="377"/>
      <c r="D43" s="355"/>
      <c r="E43" s="355"/>
      <c r="F43" s="369" t="s">
        <v>271</v>
      </c>
      <c r="G43" s="597">
        <v>50</v>
      </c>
      <c r="H43" s="369" t="s">
        <v>263</v>
      </c>
      <c r="I43" s="371">
        <v>2</v>
      </c>
      <c r="J43" s="371"/>
      <c r="K43" s="371"/>
      <c r="L43" s="371">
        <v>2</v>
      </c>
      <c r="M43" s="371"/>
      <c r="N43" s="371"/>
      <c r="O43" s="371">
        <v>2</v>
      </c>
      <c r="P43" s="371"/>
      <c r="Q43" s="371"/>
      <c r="R43" s="371">
        <v>2</v>
      </c>
      <c r="S43" s="371"/>
      <c r="T43" s="371"/>
      <c r="U43" s="373">
        <f t="shared" si="0"/>
        <v>8</v>
      </c>
      <c r="V43" s="374">
        <f t="shared" si="1"/>
        <v>400</v>
      </c>
      <c r="W43" s="610">
        <f t="shared" si="2"/>
        <v>100</v>
      </c>
      <c r="X43" s="610">
        <f t="shared" si="3"/>
        <v>100</v>
      </c>
      <c r="Y43" s="610">
        <f t="shared" si="4"/>
        <v>100</v>
      </c>
      <c r="Z43" s="610">
        <f t="shared" si="5"/>
        <v>100</v>
      </c>
      <c r="AA43" s="375"/>
      <c r="AB43" s="375"/>
      <c r="AC43" s="375"/>
      <c r="AD43" s="375"/>
      <c r="AE43" s="375"/>
      <c r="AF43" s="375"/>
      <c r="AG43" s="375"/>
      <c r="AH43" s="375"/>
    </row>
    <row r="44" spans="1:34" ht="17.1" customHeight="1">
      <c r="A44" s="376">
        <f t="shared" si="6"/>
        <v>32</v>
      </c>
      <c r="B44" s="377" t="s">
        <v>1640</v>
      </c>
      <c r="C44" s="377"/>
      <c r="D44" s="355"/>
      <c r="E44" s="355"/>
      <c r="F44" s="369" t="s">
        <v>271</v>
      </c>
      <c r="G44" s="597">
        <v>100</v>
      </c>
      <c r="H44" s="369" t="s">
        <v>263</v>
      </c>
      <c r="I44" s="371">
        <v>2</v>
      </c>
      <c r="J44" s="371"/>
      <c r="K44" s="371"/>
      <c r="L44" s="371">
        <v>2</v>
      </c>
      <c r="M44" s="371"/>
      <c r="N44" s="371"/>
      <c r="O44" s="371">
        <v>2</v>
      </c>
      <c r="P44" s="371"/>
      <c r="Q44" s="371"/>
      <c r="R44" s="371">
        <v>2</v>
      </c>
      <c r="S44" s="371"/>
      <c r="T44" s="371"/>
      <c r="U44" s="373">
        <f t="shared" si="0"/>
        <v>8</v>
      </c>
      <c r="V44" s="374">
        <f t="shared" si="1"/>
        <v>800</v>
      </c>
      <c r="W44" s="610">
        <f t="shared" si="2"/>
        <v>200</v>
      </c>
      <c r="X44" s="610">
        <f t="shared" si="3"/>
        <v>200</v>
      </c>
      <c r="Y44" s="610">
        <f t="shared" si="4"/>
        <v>200</v>
      </c>
      <c r="Z44" s="610">
        <f t="shared" si="5"/>
        <v>200</v>
      </c>
      <c r="AA44" s="375"/>
      <c r="AB44" s="375"/>
      <c r="AC44" s="375"/>
      <c r="AD44" s="375"/>
      <c r="AE44" s="375"/>
      <c r="AF44" s="375"/>
      <c r="AG44" s="375"/>
      <c r="AH44" s="375"/>
    </row>
    <row r="45" spans="1:34" ht="17.1" customHeight="1">
      <c r="A45" s="376">
        <f t="shared" si="6"/>
        <v>33</v>
      </c>
      <c r="B45" s="377" t="s">
        <v>1641</v>
      </c>
      <c r="C45" s="377"/>
      <c r="D45" s="355"/>
      <c r="E45" s="355"/>
      <c r="F45" s="369" t="s">
        <v>271</v>
      </c>
      <c r="G45" s="597">
        <v>40</v>
      </c>
      <c r="H45" s="369" t="s">
        <v>263</v>
      </c>
      <c r="I45" s="371">
        <v>2</v>
      </c>
      <c r="J45" s="371"/>
      <c r="K45" s="371"/>
      <c r="L45" s="371">
        <v>2</v>
      </c>
      <c r="M45" s="371"/>
      <c r="N45" s="371"/>
      <c r="O45" s="371">
        <v>2</v>
      </c>
      <c r="P45" s="371"/>
      <c r="Q45" s="371"/>
      <c r="R45" s="371">
        <v>2</v>
      </c>
      <c r="S45" s="371"/>
      <c r="T45" s="371"/>
      <c r="U45" s="373">
        <f t="shared" si="0"/>
        <v>8</v>
      </c>
      <c r="V45" s="374">
        <f t="shared" si="1"/>
        <v>320</v>
      </c>
      <c r="W45" s="610">
        <f t="shared" si="2"/>
        <v>80</v>
      </c>
      <c r="X45" s="610">
        <f t="shared" si="3"/>
        <v>80</v>
      </c>
      <c r="Y45" s="610">
        <f t="shared" si="4"/>
        <v>80</v>
      </c>
      <c r="Z45" s="610">
        <f t="shared" si="5"/>
        <v>80</v>
      </c>
      <c r="AA45" s="375"/>
      <c r="AB45" s="375"/>
      <c r="AC45" s="375"/>
      <c r="AD45" s="375"/>
      <c r="AE45" s="375"/>
      <c r="AF45" s="375"/>
      <c r="AG45" s="375"/>
      <c r="AH45" s="375"/>
    </row>
    <row r="46" spans="1:34" ht="17.1" customHeight="1">
      <c r="A46" s="376">
        <f t="shared" si="6"/>
        <v>34</v>
      </c>
      <c r="B46" s="377" t="s">
        <v>1642</v>
      </c>
      <c r="C46" s="377"/>
      <c r="D46" s="355"/>
      <c r="E46" s="355"/>
      <c r="F46" s="369" t="s">
        <v>271</v>
      </c>
      <c r="G46" s="597">
        <v>25</v>
      </c>
      <c r="H46" s="369" t="s">
        <v>263</v>
      </c>
      <c r="I46" s="371">
        <v>2</v>
      </c>
      <c r="J46" s="371"/>
      <c r="K46" s="371"/>
      <c r="L46" s="371">
        <v>2</v>
      </c>
      <c r="M46" s="371"/>
      <c r="N46" s="371"/>
      <c r="O46" s="371">
        <v>2</v>
      </c>
      <c r="P46" s="371"/>
      <c r="Q46" s="371"/>
      <c r="R46" s="371">
        <v>2</v>
      </c>
      <c r="S46" s="371"/>
      <c r="T46" s="371"/>
      <c r="U46" s="373">
        <f t="shared" si="0"/>
        <v>8</v>
      </c>
      <c r="V46" s="374">
        <f t="shared" si="1"/>
        <v>200</v>
      </c>
      <c r="W46" s="610">
        <f t="shared" si="2"/>
        <v>50</v>
      </c>
      <c r="X46" s="610">
        <f t="shared" si="3"/>
        <v>50</v>
      </c>
      <c r="Y46" s="610">
        <f t="shared" si="4"/>
        <v>50</v>
      </c>
      <c r="Z46" s="610">
        <f t="shared" si="5"/>
        <v>50</v>
      </c>
      <c r="AA46" s="375"/>
      <c r="AB46" s="375"/>
      <c r="AC46" s="375"/>
      <c r="AD46" s="375"/>
      <c r="AE46" s="375"/>
      <c r="AF46" s="375"/>
      <c r="AG46" s="375"/>
      <c r="AH46" s="375"/>
    </row>
    <row r="47" spans="1:34" ht="17.1" customHeight="1">
      <c r="A47" s="376">
        <f t="shared" si="6"/>
        <v>35</v>
      </c>
      <c r="B47" s="377" t="s">
        <v>1643</v>
      </c>
      <c r="C47" s="377"/>
      <c r="D47" s="355"/>
      <c r="E47" s="355"/>
      <c r="F47" s="369" t="s">
        <v>271</v>
      </c>
      <c r="G47" s="597">
        <v>40</v>
      </c>
      <c r="H47" s="369" t="s">
        <v>263</v>
      </c>
      <c r="I47" s="371">
        <v>2</v>
      </c>
      <c r="J47" s="371"/>
      <c r="K47" s="371"/>
      <c r="L47" s="371">
        <v>2</v>
      </c>
      <c r="M47" s="371"/>
      <c r="N47" s="371"/>
      <c r="O47" s="371">
        <v>2</v>
      </c>
      <c r="P47" s="371"/>
      <c r="Q47" s="371"/>
      <c r="R47" s="371">
        <v>2</v>
      </c>
      <c r="S47" s="371"/>
      <c r="T47" s="371"/>
      <c r="U47" s="373">
        <f t="shared" si="0"/>
        <v>8</v>
      </c>
      <c r="V47" s="374">
        <f t="shared" si="1"/>
        <v>320</v>
      </c>
      <c r="W47" s="610">
        <f t="shared" si="2"/>
        <v>80</v>
      </c>
      <c r="X47" s="610">
        <f t="shared" si="3"/>
        <v>80</v>
      </c>
      <c r="Y47" s="610">
        <f t="shared" si="4"/>
        <v>80</v>
      </c>
      <c r="Z47" s="610">
        <f t="shared" si="5"/>
        <v>80</v>
      </c>
      <c r="AA47" s="375"/>
      <c r="AB47" s="375"/>
      <c r="AC47" s="375"/>
      <c r="AD47" s="375"/>
      <c r="AE47" s="375"/>
      <c r="AF47" s="375"/>
      <c r="AG47" s="375"/>
      <c r="AH47" s="375"/>
    </row>
    <row r="48" spans="1:34" ht="17.1" customHeight="1">
      <c r="A48" s="376">
        <f t="shared" si="6"/>
        <v>36</v>
      </c>
      <c r="B48" s="377" t="s">
        <v>1612</v>
      </c>
      <c r="C48" s="377"/>
      <c r="D48" s="355" t="s">
        <v>1547</v>
      </c>
      <c r="E48" s="355"/>
      <c r="F48" s="369" t="s">
        <v>266</v>
      </c>
      <c r="G48" s="597">
        <v>1500</v>
      </c>
      <c r="H48" s="369" t="s">
        <v>263</v>
      </c>
      <c r="I48" s="371">
        <v>1</v>
      </c>
      <c r="J48" s="371"/>
      <c r="K48" s="371"/>
      <c r="L48" s="371"/>
      <c r="M48" s="371"/>
      <c r="N48" s="371"/>
      <c r="O48" s="371">
        <v>1</v>
      </c>
      <c r="P48" s="371"/>
      <c r="Q48" s="371"/>
      <c r="R48" s="371"/>
      <c r="S48" s="371"/>
      <c r="T48" s="371"/>
      <c r="U48" s="373">
        <f t="shared" si="0"/>
        <v>2</v>
      </c>
      <c r="V48" s="374">
        <f t="shared" si="1"/>
        <v>3000</v>
      </c>
      <c r="W48" s="610">
        <f t="shared" si="2"/>
        <v>1500</v>
      </c>
      <c r="X48" s="610">
        <f t="shared" si="3"/>
        <v>0</v>
      </c>
      <c r="Y48" s="610">
        <f t="shared" si="4"/>
        <v>1500</v>
      </c>
      <c r="Z48" s="610">
        <f t="shared" si="5"/>
        <v>0</v>
      </c>
      <c r="AA48" s="375"/>
      <c r="AB48" s="375"/>
      <c r="AC48" s="375"/>
      <c r="AD48" s="375"/>
      <c r="AE48" s="375"/>
      <c r="AF48" s="375"/>
      <c r="AG48" s="375"/>
      <c r="AH48" s="375"/>
    </row>
    <row r="49" spans="1:34" ht="17.1" customHeight="1">
      <c r="A49" s="376">
        <f t="shared" si="6"/>
        <v>37</v>
      </c>
      <c r="B49" s="377" t="s">
        <v>1613</v>
      </c>
      <c r="C49" s="377"/>
      <c r="D49" s="355" t="s">
        <v>1547</v>
      </c>
      <c r="E49" s="355"/>
      <c r="F49" s="369" t="s">
        <v>266</v>
      </c>
      <c r="G49" s="597">
        <v>1500</v>
      </c>
      <c r="H49" s="369" t="s">
        <v>263</v>
      </c>
      <c r="I49" s="371">
        <v>1</v>
      </c>
      <c r="J49" s="371"/>
      <c r="K49" s="371"/>
      <c r="L49" s="371"/>
      <c r="M49" s="371"/>
      <c r="N49" s="371"/>
      <c r="O49" s="371">
        <v>1</v>
      </c>
      <c r="P49" s="371"/>
      <c r="Q49" s="371"/>
      <c r="R49" s="371"/>
      <c r="S49" s="371"/>
      <c r="T49" s="371"/>
      <c r="U49" s="373">
        <f t="shared" si="0"/>
        <v>2</v>
      </c>
      <c r="V49" s="374">
        <f t="shared" si="1"/>
        <v>3000</v>
      </c>
      <c r="W49" s="610">
        <f t="shared" si="2"/>
        <v>1500</v>
      </c>
      <c r="X49" s="610">
        <f t="shared" si="3"/>
        <v>0</v>
      </c>
      <c r="Y49" s="610">
        <f t="shared" si="4"/>
        <v>1500</v>
      </c>
      <c r="Z49" s="610">
        <f t="shared" si="5"/>
        <v>0</v>
      </c>
      <c r="AA49" s="375"/>
      <c r="AB49" s="375"/>
      <c r="AC49" s="375"/>
      <c r="AD49" s="375"/>
      <c r="AE49" s="375"/>
      <c r="AF49" s="375"/>
      <c r="AG49" s="375"/>
      <c r="AH49" s="375"/>
    </row>
    <row r="50" spans="1:34" ht="17.1" customHeight="1">
      <c r="A50" s="376">
        <f t="shared" si="6"/>
        <v>38</v>
      </c>
      <c r="B50" s="377" t="s">
        <v>1614</v>
      </c>
      <c r="C50" s="377"/>
      <c r="D50" s="355" t="s">
        <v>1547</v>
      </c>
      <c r="E50" s="355"/>
      <c r="F50" s="369" t="s">
        <v>266</v>
      </c>
      <c r="G50" s="597">
        <v>1500</v>
      </c>
      <c r="H50" s="369" t="s">
        <v>263</v>
      </c>
      <c r="I50" s="371">
        <v>1</v>
      </c>
      <c r="J50" s="371"/>
      <c r="K50" s="371"/>
      <c r="L50" s="371"/>
      <c r="M50" s="371"/>
      <c r="N50" s="371"/>
      <c r="O50" s="371">
        <v>1</v>
      </c>
      <c r="P50" s="371"/>
      <c r="Q50" s="371"/>
      <c r="R50" s="371"/>
      <c r="S50" s="371"/>
      <c r="T50" s="371"/>
      <c r="U50" s="373">
        <f t="shared" si="0"/>
        <v>2</v>
      </c>
      <c r="V50" s="374">
        <f t="shared" si="1"/>
        <v>3000</v>
      </c>
      <c r="W50" s="610">
        <f t="shared" si="2"/>
        <v>1500</v>
      </c>
      <c r="X50" s="610">
        <f t="shared" si="3"/>
        <v>0</v>
      </c>
      <c r="Y50" s="610">
        <f t="shared" si="4"/>
        <v>1500</v>
      </c>
      <c r="Z50" s="610">
        <f t="shared" si="5"/>
        <v>0</v>
      </c>
      <c r="AA50" s="375"/>
      <c r="AB50" s="375"/>
      <c r="AC50" s="375"/>
      <c r="AD50" s="375"/>
      <c r="AE50" s="375"/>
      <c r="AF50" s="375"/>
      <c r="AG50" s="375"/>
      <c r="AH50" s="375"/>
    </row>
    <row r="51" spans="1:34" ht="17.1" customHeight="1">
      <c r="A51" s="376">
        <f t="shared" si="6"/>
        <v>39</v>
      </c>
      <c r="B51" s="423" t="s">
        <v>1615</v>
      </c>
      <c r="C51" s="423"/>
      <c r="D51" s="355" t="s">
        <v>1547</v>
      </c>
      <c r="E51" s="355"/>
      <c r="F51" s="369" t="s">
        <v>266</v>
      </c>
      <c r="G51" s="597">
        <v>1500</v>
      </c>
      <c r="H51" s="369" t="s">
        <v>263</v>
      </c>
      <c r="I51" s="371">
        <v>1</v>
      </c>
      <c r="J51" s="371"/>
      <c r="K51" s="371"/>
      <c r="L51" s="371"/>
      <c r="M51" s="371"/>
      <c r="N51" s="371"/>
      <c r="O51" s="371">
        <v>1</v>
      </c>
      <c r="P51" s="371"/>
      <c r="Q51" s="371"/>
      <c r="R51" s="371"/>
      <c r="S51" s="371"/>
      <c r="T51" s="371"/>
      <c r="U51" s="373">
        <f t="shared" si="0"/>
        <v>2</v>
      </c>
      <c r="V51" s="374">
        <f>U51*G51</f>
        <v>3000</v>
      </c>
      <c r="W51" s="610">
        <f t="shared" si="2"/>
        <v>1500</v>
      </c>
      <c r="X51" s="610">
        <f t="shared" si="3"/>
        <v>0</v>
      </c>
      <c r="Y51" s="610">
        <f t="shared" si="4"/>
        <v>1500</v>
      </c>
      <c r="Z51" s="610">
        <f t="shared" si="5"/>
        <v>0</v>
      </c>
      <c r="AA51" s="375"/>
      <c r="AB51" s="375"/>
      <c r="AC51" s="375"/>
      <c r="AD51" s="375"/>
      <c r="AE51" s="375"/>
      <c r="AF51" s="375"/>
      <c r="AG51" s="375"/>
      <c r="AH51" s="375"/>
    </row>
    <row r="52" spans="1:34" ht="17.1" customHeight="1">
      <c r="A52" s="376">
        <f t="shared" si="6"/>
        <v>40</v>
      </c>
      <c r="B52" s="377" t="s">
        <v>1465</v>
      </c>
      <c r="C52" s="377"/>
      <c r="D52" s="355"/>
      <c r="E52" s="355"/>
      <c r="F52" s="369" t="s">
        <v>274</v>
      </c>
      <c r="G52" s="597">
        <v>120</v>
      </c>
      <c r="H52" s="369" t="s">
        <v>263</v>
      </c>
      <c r="I52" s="371">
        <v>3</v>
      </c>
      <c r="J52" s="371"/>
      <c r="K52" s="371"/>
      <c r="L52" s="371"/>
      <c r="M52" s="371"/>
      <c r="N52" s="371"/>
      <c r="O52" s="371">
        <v>3</v>
      </c>
      <c r="P52" s="371"/>
      <c r="Q52" s="371"/>
      <c r="R52" s="371"/>
      <c r="S52" s="371"/>
      <c r="T52" s="371"/>
      <c r="U52" s="373">
        <f t="shared" si="0"/>
        <v>6</v>
      </c>
      <c r="V52" s="374">
        <f aca="true" t="shared" si="7" ref="V52:V55">U52*G52</f>
        <v>720</v>
      </c>
      <c r="W52" s="610">
        <f t="shared" si="2"/>
        <v>360</v>
      </c>
      <c r="X52" s="610">
        <f t="shared" si="3"/>
        <v>0</v>
      </c>
      <c r="Y52" s="610">
        <f t="shared" si="4"/>
        <v>360</v>
      </c>
      <c r="Z52" s="610">
        <f t="shared" si="5"/>
        <v>0</v>
      </c>
      <c r="AA52" s="375"/>
      <c r="AB52" s="375"/>
      <c r="AC52" s="375"/>
      <c r="AD52" s="375"/>
      <c r="AE52" s="375"/>
      <c r="AF52" s="375"/>
      <c r="AG52" s="375"/>
      <c r="AH52" s="375"/>
    </row>
    <row r="53" spans="1:34" ht="17.1" customHeight="1">
      <c r="A53" s="376">
        <f t="shared" si="6"/>
        <v>41</v>
      </c>
      <c r="B53" s="377" t="s">
        <v>1616</v>
      </c>
      <c r="C53" s="377"/>
      <c r="D53" s="355"/>
      <c r="E53" s="355"/>
      <c r="F53" s="369" t="s">
        <v>274</v>
      </c>
      <c r="G53" s="597">
        <v>47.5</v>
      </c>
      <c r="H53" s="369" t="s">
        <v>263</v>
      </c>
      <c r="I53" s="371">
        <v>2</v>
      </c>
      <c r="J53" s="371"/>
      <c r="K53" s="371"/>
      <c r="L53" s="371"/>
      <c r="M53" s="371"/>
      <c r="N53" s="371"/>
      <c r="O53" s="371">
        <v>2</v>
      </c>
      <c r="P53" s="371"/>
      <c r="Q53" s="371"/>
      <c r="R53" s="371"/>
      <c r="S53" s="371"/>
      <c r="T53" s="371"/>
      <c r="U53" s="373">
        <f t="shared" si="0"/>
        <v>4</v>
      </c>
      <c r="V53" s="374">
        <f t="shared" si="7"/>
        <v>190</v>
      </c>
      <c r="W53" s="610">
        <f t="shared" si="2"/>
        <v>95</v>
      </c>
      <c r="X53" s="610">
        <f t="shared" si="3"/>
        <v>0</v>
      </c>
      <c r="Y53" s="610">
        <f t="shared" si="4"/>
        <v>95</v>
      </c>
      <c r="Z53" s="610">
        <f t="shared" si="5"/>
        <v>0</v>
      </c>
      <c r="AA53" s="375"/>
      <c r="AB53" s="375"/>
      <c r="AC53" s="375"/>
      <c r="AD53" s="375"/>
      <c r="AE53" s="375"/>
      <c r="AF53" s="375"/>
      <c r="AG53" s="375"/>
      <c r="AH53" s="375"/>
    </row>
    <row r="54" spans="1:34" ht="17.1" customHeight="1">
      <c r="A54" s="376">
        <f t="shared" si="6"/>
        <v>42</v>
      </c>
      <c r="B54" s="377" t="s">
        <v>1644</v>
      </c>
      <c r="C54" s="377"/>
      <c r="D54" s="355"/>
      <c r="E54" s="355"/>
      <c r="F54" s="369" t="s">
        <v>274</v>
      </c>
      <c r="G54" s="597">
        <v>150</v>
      </c>
      <c r="H54" s="369" t="s">
        <v>263</v>
      </c>
      <c r="I54" s="371">
        <v>3</v>
      </c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3">
        <f t="shared" si="0"/>
        <v>3</v>
      </c>
      <c r="V54" s="374">
        <f t="shared" si="7"/>
        <v>450</v>
      </c>
      <c r="W54" s="610">
        <f t="shared" si="2"/>
        <v>450</v>
      </c>
      <c r="X54" s="610">
        <f t="shared" si="3"/>
        <v>0</v>
      </c>
      <c r="Y54" s="610">
        <f t="shared" si="4"/>
        <v>0</v>
      </c>
      <c r="Z54" s="610">
        <f t="shared" si="5"/>
        <v>0</v>
      </c>
      <c r="AA54" s="375"/>
      <c r="AB54" s="375"/>
      <c r="AC54" s="375"/>
      <c r="AD54" s="375"/>
      <c r="AE54" s="375"/>
      <c r="AF54" s="375"/>
      <c r="AG54" s="375"/>
      <c r="AH54" s="375"/>
    </row>
    <row r="55" spans="1:34" ht="30.75" customHeight="1">
      <c r="A55" s="376">
        <f t="shared" si="6"/>
        <v>43</v>
      </c>
      <c r="B55" s="379" t="s">
        <v>1645</v>
      </c>
      <c r="C55" s="379"/>
      <c r="D55" s="2008" t="s">
        <v>1646</v>
      </c>
      <c r="E55" s="2008"/>
      <c r="F55" s="369" t="s">
        <v>516</v>
      </c>
      <c r="G55" s="597">
        <v>4250</v>
      </c>
      <c r="H55" s="369" t="s">
        <v>263</v>
      </c>
      <c r="I55" s="371">
        <v>1</v>
      </c>
      <c r="J55" s="371"/>
      <c r="K55" s="371"/>
      <c r="L55" s="371"/>
      <c r="M55" s="371"/>
      <c r="N55" s="371"/>
      <c r="O55" s="371">
        <v>1</v>
      </c>
      <c r="P55" s="371"/>
      <c r="Q55" s="371"/>
      <c r="R55" s="371"/>
      <c r="S55" s="371"/>
      <c r="T55" s="371"/>
      <c r="U55" s="373">
        <f t="shared" si="0"/>
        <v>2</v>
      </c>
      <c r="V55" s="374">
        <f t="shared" si="7"/>
        <v>8500</v>
      </c>
      <c r="W55" s="610">
        <f t="shared" si="2"/>
        <v>4250</v>
      </c>
      <c r="X55" s="610">
        <f t="shared" si="3"/>
        <v>0</v>
      </c>
      <c r="Y55" s="610">
        <f t="shared" si="4"/>
        <v>4250</v>
      </c>
      <c r="Z55" s="610">
        <f t="shared" si="5"/>
        <v>0</v>
      </c>
      <c r="AA55" s="375"/>
      <c r="AB55" s="375"/>
      <c r="AC55" s="375"/>
      <c r="AD55" s="375"/>
      <c r="AE55" s="375"/>
      <c r="AF55" s="375"/>
      <c r="AG55" s="375"/>
      <c r="AH55" s="375"/>
    </row>
    <row r="56" spans="1:34" ht="17.25" customHeight="1">
      <c r="A56" s="382" t="s">
        <v>333</v>
      </c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4"/>
      <c r="V56" s="385">
        <f>SUM(V12:V55)</f>
        <v>70000</v>
      </c>
      <c r="W56" s="385">
        <f aca="true" t="shared" si="8" ref="W56:Z56">SUM(W12:W55)</f>
        <v>34270</v>
      </c>
      <c r="X56" s="385">
        <f t="shared" si="8"/>
        <v>7485</v>
      </c>
      <c r="Y56" s="385">
        <f t="shared" si="8"/>
        <v>20760</v>
      </c>
      <c r="Z56" s="385">
        <f t="shared" si="8"/>
        <v>7485</v>
      </c>
      <c r="AA56" s="387"/>
      <c r="AB56" s="387"/>
      <c r="AC56" s="387"/>
      <c r="AD56" s="387"/>
      <c r="AE56" s="387"/>
      <c r="AF56" s="387"/>
      <c r="AG56" s="387"/>
      <c r="AH56" s="387"/>
    </row>
    <row r="57" spans="1:34" ht="23.25" customHeight="1">
      <c r="A57" s="388" t="s">
        <v>334</v>
      </c>
      <c r="B57" s="389" t="s">
        <v>335</v>
      </c>
      <c r="C57" s="390"/>
      <c r="D57" s="390"/>
      <c r="E57" s="390"/>
      <c r="F57" s="391"/>
      <c r="G57" s="390"/>
      <c r="H57" s="390"/>
      <c r="I57" s="390"/>
      <c r="J57" s="390"/>
      <c r="K57" s="390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3"/>
      <c r="W57" s="2009">
        <f>'MDRRM Office Supplies 2020'!W30</f>
        <v>11625</v>
      </c>
      <c r="X57" s="2009">
        <f>'MDRRM Office Supplies 2020'!X30</f>
        <v>3890</v>
      </c>
      <c r="Y57" s="2009">
        <f>'MDRRM Office Supplies 2020'!Y30</f>
        <v>10595</v>
      </c>
      <c r="Z57" s="2009">
        <f>'MDRRM Office Supplies 2020'!Z30</f>
        <v>3890</v>
      </c>
      <c r="AA57" s="3"/>
      <c r="AB57" s="3"/>
      <c r="AC57" s="3"/>
      <c r="AD57" s="3"/>
      <c r="AE57" s="3"/>
      <c r="AF57" s="3"/>
      <c r="AG57" s="3"/>
      <c r="AH57" s="3"/>
    </row>
    <row r="58" spans="1:34" ht="12" customHeight="1">
      <c r="A58" s="400"/>
      <c r="B58" s="392"/>
      <c r="C58" s="392"/>
      <c r="D58" s="392"/>
      <c r="E58" s="392"/>
      <c r="F58" s="391"/>
      <c r="G58" s="390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3"/>
      <c r="W58" s="2010">
        <f>SUM(W56:W57)</f>
        <v>45895</v>
      </c>
      <c r="X58" s="2010">
        <f aca="true" t="shared" si="9" ref="X58:Z58">SUM(X56:X57)</f>
        <v>11375</v>
      </c>
      <c r="Y58" s="2010">
        <f t="shared" si="9"/>
        <v>31355</v>
      </c>
      <c r="Z58" s="2010">
        <f t="shared" si="9"/>
        <v>11375</v>
      </c>
      <c r="AA58" s="2011">
        <f>SUM(W58:Z58)</f>
        <v>100000</v>
      </c>
      <c r="AB58" s="3"/>
      <c r="AC58" s="3"/>
      <c r="AD58" s="3"/>
      <c r="AE58" s="3"/>
      <c r="AF58" s="3"/>
      <c r="AG58" s="3"/>
      <c r="AH58" s="3"/>
    </row>
    <row r="59" spans="1:34" ht="15">
      <c r="A59" s="400"/>
      <c r="B59" s="392"/>
      <c r="C59" s="392" t="s">
        <v>336</v>
      </c>
      <c r="D59" s="392"/>
      <c r="E59" s="392"/>
      <c r="F59" s="391"/>
      <c r="G59" s="390"/>
      <c r="H59" s="392"/>
      <c r="I59" s="394" t="s">
        <v>337</v>
      </c>
      <c r="J59" s="394"/>
      <c r="K59" s="394"/>
      <c r="L59" s="392"/>
      <c r="M59" s="394"/>
      <c r="N59" s="394"/>
      <c r="O59" s="394"/>
      <c r="P59" s="392"/>
      <c r="Q59" s="392"/>
      <c r="R59" s="392"/>
      <c r="S59" s="392"/>
      <c r="T59" s="392"/>
      <c r="U59" s="392"/>
      <c r="V59" s="393"/>
      <c r="W59" s="39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400"/>
      <c r="B60" s="392"/>
      <c r="C60" s="392"/>
      <c r="D60" s="392"/>
      <c r="E60" s="392"/>
      <c r="F60" s="391"/>
      <c r="G60" s="390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3"/>
      <c r="W60" s="39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>
      <c r="A61" s="400"/>
      <c r="B61" s="395"/>
      <c r="C61" s="396" t="s">
        <v>505</v>
      </c>
      <c r="D61" s="396"/>
      <c r="E61" s="396"/>
      <c r="F61" s="396"/>
      <c r="G61" s="396"/>
      <c r="H61" s="396"/>
      <c r="I61" s="396"/>
      <c r="J61" s="396"/>
      <c r="K61" s="396"/>
      <c r="L61" s="396" t="s">
        <v>31</v>
      </c>
      <c r="M61" s="396"/>
      <c r="N61" s="396"/>
      <c r="O61" s="396"/>
      <c r="P61" s="396"/>
      <c r="Q61" s="396"/>
      <c r="R61" s="396"/>
      <c r="S61" s="396"/>
      <c r="T61" s="396"/>
      <c r="U61" s="396"/>
      <c r="V61" s="393"/>
      <c r="W61" s="39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>
      <c r="A62" s="400"/>
      <c r="B62" s="397"/>
      <c r="C62" s="398" t="s">
        <v>506</v>
      </c>
      <c r="D62" s="398"/>
      <c r="E62" s="398"/>
      <c r="F62" s="398"/>
      <c r="G62" s="398"/>
      <c r="H62" s="394"/>
      <c r="I62" s="394"/>
      <c r="J62" s="394"/>
      <c r="K62" s="394"/>
      <c r="L62" s="394" t="s">
        <v>33</v>
      </c>
      <c r="M62" s="394"/>
      <c r="N62" s="394"/>
      <c r="O62" s="394"/>
      <c r="P62" s="394"/>
      <c r="Q62" s="394"/>
      <c r="R62" s="394"/>
      <c r="S62" s="394"/>
      <c r="T62" s="394"/>
      <c r="U62" s="394"/>
      <c r="V62" s="393"/>
      <c r="W62" s="39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5">
      <c r="A63" s="400"/>
      <c r="B63" s="397"/>
      <c r="C63" s="399"/>
      <c r="D63" s="399"/>
      <c r="E63" s="399"/>
      <c r="F63" s="399"/>
      <c r="G63" s="399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393"/>
      <c r="W63" s="39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5">
      <c r="A64" s="400"/>
      <c r="B64" s="397"/>
      <c r="C64" s="399"/>
      <c r="D64" s="399"/>
      <c r="E64" s="399"/>
      <c r="F64" s="399"/>
      <c r="G64" s="399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393"/>
      <c r="W64" s="39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>
      <c r="A65" s="400"/>
      <c r="B65" s="397"/>
      <c r="C65" s="399"/>
      <c r="D65" s="399"/>
      <c r="E65" s="399"/>
      <c r="F65" s="399"/>
      <c r="G65" s="399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393"/>
      <c r="W65" s="39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>
      <c r="A66" s="400"/>
      <c r="B66" s="397"/>
      <c r="C66" s="399"/>
      <c r="D66" s="399"/>
      <c r="E66" s="399"/>
      <c r="F66" s="399"/>
      <c r="G66" s="399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393"/>
      <c r="W66" s="39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>
      <c r="A67" s="400"/>
      <c r="B67" s="397"/>
      <c r="C67" s="399"/>
      <c r="D67" s="399"/>
      <c r="E67" s="399"/>
      <c r="F67" s="399"/>
      <c r="G67" s="399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393"/>
      <c r="W67" s="39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>
      <c r="A68" s="400"/>
      <c r="B68" s="397"/>
      <c r="C68" s="399"/>
      <c r="D68" s="399"/>
      <c r="E68" s="399"/>
      <c r="F68" s="399"/>
      <c r="G68" s="399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393"/>
      <c r="W68" s="393"/>
      <c r="X68" s="3"/>
      <c r="Y68" s="3"/>
      <c r="Z68" s="3"/>
      <c r="AA68" s="3">
        <v>0</v>
      </c>
      <c r="AB68" s="3"/>
      <c r="AC68" s="3"/>
      <c r="AD68" s="3"/>
      <c r="AE68" s="3"/>
      <c r="AF68" s="3"/>
      <c r="AG68" s="3"/>
      <c r="AH68" s="3"/>
    </row>
    <row r="69" spans="1:34" ht="15">
      <c r="A69" s="400"/>
      <c r="B69" s="395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393"/>
      <c r="W69" s="39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3:34" ht="15">
      <c r="W70" s="39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23" ht="15">
      <c r="A71" s="2012">
        <f>A51+1</f>
        <v>40</v>
      </c>
      <c r="B71" s="377" t="s">
        <v>1244</v>
      </c>
      <c r="C71" s="377"/>
      <c r="D71" s="355"/>
      <c r="E71" s="355"/>
      <c r="F71" s="369" t="s">
        <v>331</v>
      </c>
      <c r="G71" s="597">
        <v>20037</v>
      </c>
      <c r="H71" s="369" t="s">
        <v>263</v>
      </c>
      <c r="I71" s="371"/>
      <c r="J71" s="371"/>
      <c r="K71" s="371">
        <v>39</v>
      </c>
      <c r="L71" s="371"/>
      <c r="M71" s="371"/>
      <c r="N71" s="371"/>
      <c r="O71" s="371"/>
      <c r="P71" s="371"/>
      <c r="Q71" s="371"/>
      <c r="R71" s="371"/>
      <c r="S71" s="371"/>
      <c r="T71" s="371"/>
      <c r="U71" s="373">
        <f aca="true" t="shared" si="10" ref="U71:U92">SUM(I71:T71)</f>
        <v>39</v>
      </c>
      <c r="V71" s="374">
        <f aca="true" t="shared" si="11" ref="V71:V92">U71*G71</f>
        <v>781443</v>
      </c>
      <c r="W71" s="393"/>
    </row>
    <row r="72" spans="1:22" ht="15">
      <c r="A72" s="2012">
        <f aca="true" t="shared" si="12" ref="A72:A91">A71+1</f>
        <v>41</v>
      </c>
      <c r="B72" s="377" t="s">
        <v>1586</v>
      </c>
      <c r="C72" s="377"/>
      <c r="D72" s="355"/>
      <c r="E72" s="355"/>
      <c r="F72" s="369" t="s">
        <v>182</v>
      </c>
      <c r="G72" s="597">
        <v>20038</v>
      </c>
      <c r="H72" s="369" t="s">
        <v>263</v>
      </c>
      <c r="I72" s="371"/>
      <c r="J72" s="371"/>
      <c r="K72" s="371">
        <v>40</v>
      </c>
      <c r="L72" s="371"/>
      <c r="M72" s="371"/>
      <c r="N72" s="371"/>
      <c r="O72" s="371"/>
      <c r="P72" s="371"/>
      <c r="Q72" s="371"/>
      <c r="R72" s="371"/>
      <c r="S72" s="371"/>
      <c r="T72" s="371"/>
      <c r="U72" s="373">
        <f t="shared" si="10"/>
        <v>40</v>
      </c>
      <c r="V72" s="374">
        <f t="shared" si="11"/>
        <v>801520</v>
      </c>
    </row>
    <row r="73" spans="1:22" ht="15">
      <c r="A73" s="2012">
        <f t="shared" si="12"/>
        <v>42</v>
      </c>
      <c r="B73" s="377" t="s">
        <v>1587</v>
      </c>
      <c r="C73" s="377"/>
      <c r="D73" s="355"/>
      <c r="E73" s="355"/>
      <c r="F73" s="369" t="s">
        <v>182</v>
      </c>
      <c r="G73" s="597">
        <v>20039</v>
      </c>
      <c r="H73" s="369" t="s">
        <v>263</v>
      </c>
      <c r="I73" s="371"/>
      <c r="J73" s="371"/>
      <c r="K73" s="371">
        <v>41</v>
      </c>
      <c r="L73" s="371"/>
      <c r="M73" s="371"/>
      <c r="N73" s="371"/>
      <c r="O73" s="371"/>
      <c r="P73" s="371"/>
      <c r="Q73" s="371"/>
      <c r="R73" s="371"/>
      <c r="S73" s="371"/>
      <c r="T73" s="371"/>
      <c r="U73" s="373">
        <f t="shared" si="10"/>
        <v>41</v>
      </c>
      <c r="V73" s="374">
        <f t="shared" si="11"/>
        <v>821599</v>
      </c>
    </row>
    <row r="74" spans="1:22" ht="15">
      <c r="A74" s="2012">
        <f t="shared" si="12"/>
        <v>43</v>
      </c>
      <c r="B74" s="377" t="s">
        <v>350</v>
      </c>
      <c r="C74" s="377"/>
      <c r="D74" s="355"/>
      <c r="E74" s="355"/>
      <c r="F74" s="369" t="s">
        <v>182</v>
      </c>
      <c r="G74" s="597">
        <v>20040</v>
      </c>
      <c r="H74" s="369" t="s">
        <v>263</v>
      </c>
      <c r="I74" s="371"/>
      <c r="J74" s="371"/>
      <c r="K74" s="371">
        <v>42</v>
      </c>
      <c r="L74" s="371"/>
      <c r="M74" s="371"/>
      <c r="N74" s="371"/>
      <c r="O74" s="371"/>
      <c r="P74" s="371"/>
      <c r="Q74" s="371"/>
      <c r="R74" s="371"/>
      <c r="S74" s="371"/>
      <c r="T74" s="371"/>
      <c r="U74" s="373">
        <f t="shared" si="10"/>
        <v>42</v>
      </c>
      <c r="V74" s="374">
        <f t="shared" si="11"/>
        <v>841680</v>
      </c>
    </row>
    <row r="75" spans="1:22" ht="15">
      <c r="A75" s="2012">
        <f t="shared" si="12"/>
        <v>44</v>
      </c>
      <c r="B75" s="377" t="s">
        <v>352</v>
      </c>
      <c r="C75" s="377"/>
      <c r="D75" s="355"/>
      <c r="E75" s="355"/>
      <c r="F75" s="369" t="s">
        <v>182</v>
      </c>
      <c r="G75" s="597">
        <v>20041</v>
      </c>
      <c r="H75" s="369" t="s">
        <v>263</v>
      </c>
      <c r="I75" s="371"/>
      <c r="J75" s="371"/>
      <c r="K75" s="371">
        <v>43</v>
      </c>
      <c r="L75" s="371"/>
      <c r="M75" s="371"/>
      <c r="N75" s="371"/>
      <c r="O75" s="371"/>
      <c r="P75" s="371"/>
      <c r="Q75" s="371"/>
      <c r="R75" s="371"/>
      <c r="S75" s="371"/>
      <c r="T75" s="371"/>
      <c r="U75" s="373">
        <f t="shared" si="10"/>
        <v>43</v>
      </c>
      <c r="V75" s="374">
        <f t="shared" si="11"/>
        <v>861763</v>
      </c>
    </row>
    <row r="76" spans="1:22" ht="15">
      <c r="A76" s="2012">
        <f t="shared" si="12"/>
        <v>45</v>
      </c>
      <c r="B76" s="377" t="s">
        <v>1588</v>
      </c>
      <c r="C76" s="377"/>
      <c r="D76" s="355"/>
      <c r="E76" s="355"/>
      <c r="F76" s="369" t="s">
        <v>182</v>
      </c>
      <c r="G76" s="597">
        <v>20042</v>
      </c>
      <c r="H76" s="369" t="s">
        <v>263</v>
      </c>
      <c r="I76" s="371"/>
      <c r="J76" s="371"/>
      <c r="K76" s="371">
        <v>44</v>
      </c>
      <c r="L76" s="371"/>
      <c r="M76" s="371"/>
      <c r="N76" s="371"/>
      <c r="O76" s="371"/>
      <c r="P76" s="371"/>
      <c r="Q76" s="371"/>
      <c r="R76" s="371"/>
      <c r="S76" s="371"/>
      <c r="T76" s="371"/>
      <c r="U76" s="373">
        <f t="shared" si="10"/>
        <v>44</v>
      </c>
      <c r="V76" s="374">
        <f t="shared" si="11"/>
        <v>881848</v>
      </c>
    </row>
    <row r="77" spans="1:22" ht="15">
      <c r="A77" s="2012">
        <f t="shared" si="12"/>
        <v>46</v>
      </c>
      <c r="B77" s="377" t="s">
        <v>1589</v>
      </c>
      <c r="C77" s="377"/>
      <c r="D77" s="355"/>
      <c r="E77" s="355"/>
      <c r="F77" s="369" t="s">
        <v>182</v>
      </c>
      <c r="G77" s="597">
        <v>20043</v>
      </c>
      <c r="H77" s="369" t="s">
        <v>263</v>
      </c>
      <c r="I77" s="371"/>
      <c r="J77" s="371"/>
      <c r="K77" s="371">
        <v>45</v>
      </c>
      <c r="L77" s="371"/>
      <c r="M77" s="371"/>
      <c r="N77" s="371"/>
      <c r="O77" s="371"/>
      <c r="P77" s="371"/>
      <c r="Q77" s="371"/>
      <c r="R77" s="371"/>
      <c r="S77" s="371"/>
      <c r="T77" s="371"/>
      <c r="U77" s="373">
        <f t="shared" si="10"/>
        <v>45</v>
      </c>
      <c r="V77" s="374">
        <f t="shared" si="11"/>
        <v>901935</v>
      </c>
    </row>
    <row r="78" spans="1:22" ht="15">
      <c r="A78" s="2012">
        <f t="shared" si="12"/>
        <v>47</v>
      </c>
      <c r="B78" s="377" t="s">
        <v>1590</v>
      </c>
      <c r="C78" s="377"/>
      <c r="D78" s="355"/>
      <c r="E78" s="355"/>
      <c r="F78" s="369" t="s">
        <v>182</v>
      </c>
      <c r="G78" s="597">
        <v>20044</v>
      </c>
      <c r="H78" s="369" t="s">
        <v>263</v>
      </c>
      <c r="I78" s="371"/>
      <c r="J78" s="371"/>
      <c r="K78" s="371">
        <v>46</v>
      </c>
      <c r="L78" s="371"/>
      <c r="M78" s="371"/>
      <c r="N78" s="371"/>
      <c r="O78" s="371"/>
      <c r="P78" s="371"/>
      <c r="Q78" s="371"/>
      <c r="R78" s="371"/>
      <c r="S78" s="371"/>
      <c r="T78" s="371"/>
      <c r="U78" s="373">
        <f t="shared" si="10"/>
        <v>46</v>
      </c>
      <c r="V78" s="374">
        <f t="shared" si="11"/>
        <v>922024</v>
      </c>
    </row>
    <row r="79" spans="1:22" ht="15">
      <c r="A79" s="2012">
        <f t="shared" si="12"/>
        <v>48</v>
      </c>
      <c r="B79" s="377" t="s">
        <v>1591</v>
      </c>
      <c r="C79" s="377"/>
      <c r="D79" s="355"/>
      <c r="E79" s="355"/>
      <c r="F79" s="369" t="s">
        <v>182</v>
      </c>
      <c r="G79" s="597">
        <v>20045</v>
      </c>
      <c r="H79" s="369" t="s">
        <v>263</v>
      </c>
      <c r="I79" s="371"/>
      <c r="J79" s="371"/>
      <c r="K79" s="371">
        <v>47</v>
      </c>
      <c r="L79" s="371"/>
      <c r="M79" s="371"/>
      <c r="N79" s="371"/>
      <c r="O79" s="371"/>
      <c r="P79" s="371"/>
      <c r="Q79" s="371"/>
      <c r="R79" s="371"/>
      <c r="S79" s="371"/>
      <c r="T79" s="371"/>
      <c r="U79" s="373">
        <f t="shared" si="10"/>
        <v>47</v>
      </c>
      <c r="V79" s="374">
        <f t="shared" si="11"/>
        <v>942115</v>
      </c>
    </row>
    <row r="80" spans="1:22" ht="15">
      <c r="A80" s="2012">
        <f t="shared" si="12"/>
        <v>49</v>
      </c>
      <c r="B80" s="377" t="s">
        <v>1592</v>
      </c>
      <c r="C80" s="377"/>
      <c r="D80" s="355"/>
      <c r="E80" s="355"/>
      <c r="F80" s="369" t="s">
        <v>182</v>
      </c>
      <c r="G80" s="597">
        <v>20046</v>
      </c>
      <c r="H80" s="369" t="s">
        <v>263</v>
      </c>
      <c r="I80" s="371"/>
      <c r="J80" s="371"/>
      <c r="K80" s="371">
        <v>48</v>
      </c>
      <c r="L80" s="371"/>
      <c r="M80" s="371"/>
      <c r="N80" s="371"/>
      <c r="O80" s="371"/>
      <c r="P80" s="371"/>
      <c r="Q80" s="371"/>
      <c r="R80" s="371"/>
      <c r="S80" s="371"/>
      <c r="T80" s="371"/>
      <c r="U80" s="373">
        <f t="shared" si="10"/>
        <v>48</v>
      </c>
      <c r="V80" s="374">
        <f t="shared" si="11"/>
        <v>962208</v>
      </c>
    </row>
    <row r="81" spans="1:22" ht="15">
      <c r="A81" s="2012">
        <f t="shared" si="12"/>
        <v>50</v>
      </c>
      <c r="B81" s="377" t="s">
        <v>1593</v>
      </c>
      <c r="C81" s="377"/>
      <c r="D81" s="355"/>
      <c r="E81" s="355"/>
      <c r="F81" s="369" t="s">
        <v>182</v>
      </c>
      <c r="G81" s="597">
        <v>20047</v>
      </c>
      <c r="H81" s="369" t="s">
        <v>263</v>
      </c>
      <c r="I81" s="371"/>
      <c r="J81" s="371"/>
      <c r="K81" s="371">
        <v>49</v>
      </c>
      <c r="L81" s="371"/>
      <c r="M81" s="371"/>
      <c r="N81" s="371"/>
      <c r="O81" s="371"/>
      <c r="P81" s="371"/>
      <c r="Q81" s="371"/>
      <c r="R81" s="371"/>
      <c r="S81" s="371"/>
      <c r="T81" s="371"/>
      <c r="U81" s="373">
        <f t="shared" si="10"/>
        <v>49</v>
      </c>
      <c r="V81" s="374">
        <f t="shared" si="11"/>
        <v>982303</v>
      </c>
    </row>
    <row r="82" spans="1:22" ht="15">
      <c r="A82" s="2012">
        <f t="shared" si="12"/>
        <v>51</v>
      </c>
      <c r="B82" s="377" t="s">
        <v>1594</v>
      </c>
      <c r="C82" s="377"/>
      <c r="D82" s="355"/>
      <c r="E82" s="355"/>
      <c r="F82" s="369" t="s">
        <v>182</v>
      </c>
      <c r="G82" s="597">
        <v>20048</v>
      </c>
      <c r="H82" s="369" t="s">
        <v>263</v>
      </c>
      <c r="I82" s="371"/>
      <c r="J82" s="371"/>
      <c r="K82" s="371">
        <v>50</v>
      </c>
      <c r="L82" s="371"/>
      <c r="M82" s="371"/>
      <c r="N82" s="371"/>
      <c r="O82" s="371"/>
      <c r="P82" s="371"/>
      <c r="Q82" s="371"/>
      <c r="R82" s="371"/>
      <c r="S82" s="371"/>
      <c r="T82" s="371"/>
      <c r="U82" s="373">
        <f t="shared" si="10"/>
        <v>50</v>
      </c>
      <c r="V82" s="374">
        <f t="shared" si="11"/>
        <v>1002400</v>
      </c>
    </row>
    <row r="83" spans="1:22" ht="15">
      <c r="A83" s="2012">
        <f t="shared" si="12"/>
        <v>52</v>
      </c>
      <c r="B83" s="377" t="s">
        <v>320</v>
      </c>
      <c r="C83" s="377"/>
      <c r="D83" s="355"/>
      <c r="E83" s="355"/>
      <c r="F83" s="369" t="s">
        <v>182</v>
      </c>
      <c r="G83" s="597">
        <v>20049</v>
      </c>
      <c r="H83" s="369" t="s">
        <v>263</v>
      </c>
      <c r="I83" s="371"/>
      <c r="J83" s="371"/>
      <c r="K83" s="371">
        <v>51</v>
      </c>
      <c r="L83" s="371"/>
      <c r="M83" s="371"/>
      <c r="N83" s="371"/>
      <c r="O83" s="371"/>
      <c r="P83" s="371"/>
      <c r="Q83" s="371"/>
      <c r="R83" s="371"/>
      <c r="S83" s="371"/>
      <c r="T83" s="371"/>
      <c r="U83" s="373">
        <f t="shared" si="10"/>
        <v>51</v>
      </c>
      <c r="V83" s="374">
        <f t="shared" si="11"/>
        <v>1022499</v>
      </c>
    </row>
    <row r="84" spans="1:22" ht="15">
      <c r="A84" s="2012">
        <f t="shared" si="12"/>
        <v>53</v>
      </c>
      <c r="B84" s="377" t="s">
        <v>321</v>
      </c>
      <c r="C84" s="377"/>
      <c r="D84" s="355"/>
      <c r="E84" s="355"/>
      <c r="F84" s="369" t="s">
        <v>182</v>
      </c>
      <c r="G84" s="597">
        <v>20050</v>
      </c>
      <c r="H84" s="369" t="s">
        <v>263</v>
      </c>
      <c r="I84" s="371"/>
      <c r="J84" s="371"/>
      <c r="K84" s="371">
        <v>52</v>
      </c>
      <c r="L84" s="371"/>
      <c r="M84" s="371"/>
      <c r="N84" s="371"/>
      <c r="O84" s="371"/>
      <c r="P84" s="371"/>
      <c r="Q84" s="371"/>
      <c r="R84" s="371"/>
      <c r="S84" s="371"/>
      <c r="T84" s="371"/>
      <c r="U84" s="373">
        <f t="shared" si="10"/>
        <v>52</v>
      </c>
      <c r="V84" s="374">
        <f t="shared" si="11"/>
        <v>1042600</v>
      </c>
    </row>
    <row r="85" spans="1:22" ht="15">
      <c r="A85" s="2012">
        <f t="shared" si="12"/>
        <v>54</v>
      </c>
      <c r="B85" s="377" t="s">
        <v>330</v>
      </c>
      <c r="C85" s="377"/>
      <c r="D85" s="355"/>
      <c r="E85" s="355"/>
      <c r="F85" s="369" t="s">
        <v>182</v>
      </c>
      <c r="G85" s="597">
        <v>20051</v>
      </c>
      <c r="H85" s="369" t="s">
        <v>263</v>
      </c>
      <c r="I85" s="371"/>
      <c r="J85" s="371"/>
      <c r="K85" s="371">
        <v>53</v>
      </c>
      <c r="L85" s="371"/>
      <c r="M85" s="371"/>
      <c r="N85" s="371"/>
      <c r="O85" s="371"/>
      <c r="P85" s="371"/>
      <c r="Q85" s="371"/>
      <c r="R85" s="371"/>
      <c r="S85" s="371"/>
      <c r="T85" s="371"/>
      <c r="U85" s="373">
        <f t="shared" si="10"/>
        <v>53</v>
      </c>
      <c r="V85" s="374">
        <f t="shared" si="11"/>
        <v>1062703</v>
      </c>
    </row>
    <row r="86" spans="1:22" ht="15">
      <c r="A86" s="2012">
        <f t="shared" si="12"/>
        <v>55</v>
      </c>
      <c r="B86" s="377" t="s">
        <v>1595</v>
      </c>
      <c r="C86" s="377"/>
      <c r="D86" s="355"/>
      <c r="E86" s="355"/>
      <c r="F86" s="369" t="s">
        <v>182</v>
      </c>
      <c r="G86" s="597">
        <v>20052</v>
      </c>
      <c r="H86" s="369" t="s">
        <v>263</v>
      </c>
      <c r="I86" s="371"/>
      <c r="J86" s="371"/>
      <c r="K86" s="371">
        <v>54</v>
      </c>
      <c r="L86" s="371"/>
      <c r="M86" s="371"/>
      <c r="N86" s="371"/>
      <c r="O86" s="371"/>
      <c r="P86" s="371"/>
      <c r="Q86" s="371"/>
      <c r="R86" s="371"/>
      <c r="S86" s="371"/>
      <c r="T86" s="371"/>
      <c r="U86" s="373">
        <f t="shared" si="10"/>
        <v>54</v>
      </c>
      <c r="V86" s="374">
        <f t="shared" si="11"/>
        <v>1082808</v>
      </c>
    </row>
    <row r="87" spans="1:22" ht="15">
      <c r="A87" s="2012">
        <f t="shared" si="12"/>
        <v>56</v>
      </c>
      <c r="B87" s="377" t="s">
        <v>1596</v>
      </c>
      <c r="C87" s="377"/>
      <c r="D87" s="355"/>
      <c r="E87" s="355"/>
      <c r="F87" s="369" t="s">
        <v>182</v>
      </c>
      <c r="G87" s="597">
        <v>20053</v>
      </c>
      <c r="H87" s="369" t="s">
        <v>263</v>
      </c>
      <c r="I87" s="371"/>
      <c r="J87" s="371"/>
      <c r="K87" s="371">
        <v>55</v>
      </c>
      <c r="L87" s="371"/>
      <c r="M87" s="371"/>
      <c r="N87" s="371"/>
      <c r="O87" s="371"/>
      <c r="P87" s="371"/>
      <c r="Q87" s="371"/>
      <c r="R87" s="371"/>
      <c r="S87" s="371"/>
      <c r="T87" s="371"/>
      <c r="U87" s="373">
        <f t="shared" si="10"/>
        <v>55</v>
      </c>
      <c r="V87" s="374">
        <f t="shared" si="11"/>
        <v>1102915</v>
      </c>
    </row>
    <row r="88" spans="1:22" ht="15">
      <c r="A88" s="2012">
        <f t="shared" si="12"/>
        <v>57</v>
      </c>
      <c r="B88" s="377" t="s">
        <v>351</v>
      </c>
      <c r="C88" s="377"/>
      <c r="D88" s="355"/>
      <c r="E88" s="355"/>
      <c r="F88" s="369" t="s">
        <v>182</v>
      </c>
      <c r="G88" s="597">
        <v>20054</v>
      </c>
      <c r="H88" s="369" t="s">
        <v>263</v>
      </c>
      <c r="I88" s="371"/>
      <c r="J88" s="371"/>
      <c r="K88" s="371">
        <v>56</v>
      </c>
      <c r="L88" s="371"/>
      <c r="M88" s="371"/>
      <c r="N88" s="371"/>
      <c r="O88" s="371"/>
      <c r="P88" s="371"/>
      <c r="Q88" s="371"/>
      <c r="R88" s="371"/>
      <c r="S88" s="371"/>
      <c r="T88" s="371"/>
      <c r="U88" s="373">
        <f t="shared" si="10"/>
        <v>56</v>
      </c>
      <c r="V88" s="374">
        <f t="shared" si="11"/>
        <v>1123024</v>
      </c>
    </row>
    <row r="89" spans="1:22" ht="15">
      <c r="A89" s="2012">
        <f t="shared" si="12"/>
        <v>58</v>
      </c>
      <c r="B89" s="377" t="s">
        <v>1597</v>
      </c>
      <c r="C89" s="377"/>
      <c r="D89" s="355"/>
      <c r="E89" s="355"/>
      <c r="F89" s="369" t="s">
        <v>182</v>
      </c>
      <c r="G89" s="597">
        <v>20055</v>
      </c>
      <c r="H89" s="369" t="s">
        <v>263</v>
      </c>
      <c r="I89" s="371"/>
      <c r="J89" s="371"/>
      <c r="K89" s="371">
        <v>57</v>
      </c>
      <c r="L89" s="371"/>
      <c r="M89" s="371"/>
      <c r="N89" s="371"/>
      <c r="O89" s="371"/>
      <c r="P89" s="371"/>
      <c r="Q89" s="371"/>
      <c r="R89" s="371"/>
      <c r="S89" s="371"/>
      <c r="T89" s="371"/>
      <c r="U89" s="373">
        <f t="shared" si="10"/>
        <v>57</v>
      </c>
      <c r="V89" s="374">
        <f t="shared" si="11"/>
        <v>1143135</v>
      </c>
    </row>
    <row r="90" spans="1:22" ht="15">
      <c r="A90" s="2012">
        <f t="shared" si="12"/>
        <v>59</v>
      </c>
      <c r="B90" s="377" t="s">
        <v>989</v>
      </c>
      <c r="C90" s="377"/>
      <c r="D90" s="355"/>
      <c r="E90" s="355"/>
      <c r="F90" s="369" t="s">
        <v>182</v>
      </c>
      <c r="G90" s="597">
        <v>20056</v>
      </c>
      <c r="H90" s="369" t="s">
        <v>263</v>
      </c>
      <c r="I90" s="371"/>
      <c r="J90" s="371"/>
      <c r="K90" s="371">
        <v>58</v>
      </c>
      <c r="L90" s="371"/>
      <c r="M90" s="371"/>
      <c r="N90" s="371"/>
      <c r="O90" s="371"/>
      <c r="P90" s="371"/>
      <c r="Q90" s="371"/>
      <c r="R90" s="371"/>
      <c r="S90" s="371"/>
      <c r="T90" s="371"/>
      <c r="U90" s="373">
        <f t="shared" si="10"/>
        <v>58</v>
      </c>
      <c r="V90" s="374">
        <f t="shared" si="11"/>
        <v>1163248</v>
      </c>
    </row>
    <row r="91" spans="1:22" ht="15">
      <c r="A91" s="2012">
        <f t="shared" si="12"/>
        <v>60</v>
      </c>
      <c r="B91" s="377" t="s">
        <v>1598</v>
      </c>
      <c r="C91" s="377"/>
      <c r="D91" s="355"/>
      <c r="E91" s="355"/>
      <c r="F91" s="369" t="s">
        <v>182</v>
      </c>
      <c r="G91" s="597">
        <v>20057</v>
      </c>
      <c r="H91" s="369" t="s">
        <v>263</v>
      </c>
      <c r="I91" s="371"/>
      <c r="J91" s="371"/>
      <c r="K91" s="371">
        <v>59</v>
      </c>
      <c r="L91" s="371"/>
      <c r="M91" s="371"/>
      <c r="N91" s="371"/>
      <c r="O91" s="371"/>
      <c r="P91" s="371"/>
      <c r="Q91" s="371"/>
      <c r="R91" s="371"/>
      <c r="S91" s="371"/>
      <c r="T91" s="371"/>
      <c r="U91" s="373">
        <f t="shared" si="10"/>
        <v>59</v>
      </c>
      <c r="V91" s="374">
        <f t="shared" si="11"/>
        <v>1183363</v>
      </c>
    </row>
    <row r="92" spans="1:22" ht="15">
      <c r="A92" s="2012">
        <v>1</v>
      </c>
      <c r="B92" s="377" t="s">
        <v>1599</v>
      </c>
      <c r="C92" s="377"/>
      <c r="D92" s="355"/>
      <c r="E92" s="355"/>
      <c r="F92" s="369" t="s">
        <v>357</v>
      </c>
      <c r="G92" s="597">
        <v>115</v>
      </c>
      <c r="H92" s="369" t="s">
        <v>263</v>
      </c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371"/>
      <c r="T92" s="371"/>
      <c r="U92" s="373">
        <f t="shared" si="10"/>
        <v>0</v>
      </c>
      <c r="V92" s="374">
        <f t="shared" si="11"/>
        <v>0</v>
      </c>
    </row>
    <row r="93" spans="1:22" ht="15">
      <c r="A93" s="2012">
        <f>A92+1</f>
        <v>2</v>
      </c>
      <c r="B93" s="377" t="s">
        <v>1600</v>
      </c>
      <c r="C93" s="377"/>
      <c r="D93" s="355"/>
      <c r="E93" s="355"/>
      <c r="F93" s="369" t="s">
        <v>1601</v>
      </c>
      <c r="G93" s="597">
        <v>75</v>
      </c>
      <c r="H93" s="369" t="s">
        <v>263</v>
      </c>
      <c r="I93" s="371"/>
      <c r="J93" s="371"/>
      <c r="K93" s="371"/>
      <c r="L93" s="371"/>
      <c r="M93" s="371"/>
      <c r="N93" s="371"/>
      <c r="O93" s="371"/>
      <c r="P93" s="371"/>
      <c r="Q93" s="371"/>
      <c r="R93" s="371"/>
      <c r="S93" s="371"/>
      <c r="T93" s="371"/>
      <c r="U93" s="373">
        <f>SUM(I93:T93)</f>
        <v>0</v>
      </c>
      <c r="V93" s="374">
        <f>U93*G93</f>
        <v>0</v>
      </c>
    </row>
    <row r="94" spans="1:22" ht="15">
      <c r="A94" s="2012">
        <f>A19+1</f>
        <v>8</v>
      </c>
      <c r="B94" s="377" t="s">
        <v>1602</v>
      </c>
      <c r="C94" s="377"/>
      <c r="D94" s="355"/>
      <c r="E94" s="355"/>
      <c r="F94" s="369" t="s">
        <v>357</v>
      </c>
      <c r="G94" s="597">
        <v>150</v>
      </c>
      <c r="H94" s="369" t="s">
        <v>263</v>
      </c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3">
        <f aca="true" t="shared" si="13" ref="U94">SUM(I94:T94)</f>
        <v>0</v>
      </c>
      <c r="V94" s="374">
        <f aca="true" t="shared" si="14" ref="V94">U94*G94</f>
        <v>0</v>
      </c>
    </row>
    <row r="95" spans="1:22" ht="15">
      <c r="A95" s="2012">
        <f>A47+1</f>
        <v>36</v>
      </c>
      <c r="B95" s="377" t="s">
        <v>328</v>
      </c>
      <c r="C95" s="377"/>
      <c r="D95" s="355"/>
      <c r="E95" s="355"/>
      <c r="F95" s="369" t="s">
        <v>301</v>
      </c>
      <c r="G95" s="597">
        <v>90</v>
      </c>
      <c r="H95" s="369" t="s">
        <v>263</v>
      </c>
      <c r="I95" s="371">
        <v>10</v>
      </c>
      <c r="J95" s="371"/>
      <c r="K95" s="371"/>
      <c r="L95" s="371">
        <v>10</v>
      </c>
      <c r="M95" s="371"/>
      <c r="N95" s="371"/>
      <c r="O95" s="371">
        <v>10</v>
      </c>
      <c r="P95" s="371"/>
      <c r="Q95" s="371"/>
      <c r="R95" s="371">
        <v>10</v>
      </c>
      <c r="S95" s="371"/>
      <c r="T95" s="371"/>
      <c r="U95" s="373">
        <f>SUM(I95:T95)</f>
        <v>40</v>
      </c>
      <c r="V95" s="374">
        <f>U95*G95</f>
        <v>3600</v>
      </c>
    </row>
  </sheetData>
  <mergeCells count="160">
    <mergeCell ref="B94:C94"/>
    <mergeCell ref="D94:E94"/>
    <mergeCell ref="B95:C95"/>
    <mergeCell ref="D95:E95"/>
    <mergeCell ref="B91:C91"/>
    <mergeCell ref="D91:E91"/>
    <mergeCell ref="B92:C92"/>
    <mergeCell ref="D92:E92"/>
    <mergeCell ref="B93:C93"/>
    <mergeCell ref="D93:E93"/>
    <mergeCell ref="B88:C88"/>
    <mergeCell ref="D88:E88"/>
    <mergeCell ref="B89:C89"/>
    <mergeCell ref="D89:E89"/>
    <mergeCell ref="B90:C90"/>
    <mergeCell ref="D90:E90"/>
    <mergeCell ref="B85:C85"/>
    <mergeCell ref="D85:E85"/>
    <mergeCell ref="B86:C86"/>
    <mergeCell ref="D86:E86"/>
    <mergeCell ref="B87:C87"/>
    <mergeCell ref="D87:E87"/>
    <mergeCell ref="B82:C82"/>
    <mergeCell ref="D82:E82"/>
    <mergeCell ref="B83:C83"/>
    <mergeCell ref="D83:E83"/>
    <mergeCell ref="B84:C84"/>
    <mergeCell ref="D84:E84"/>
    <mergeCell ref="B79:C79"/>
    <mergeCell ref="D79:E79"/>
    <mergeCell ref="B80:C80"/>
    <mergeCell ref="D80:E80"/>
    <mergeCell ref="B81:C81"/>
    <mergeCell ref="D81:E81"/>
    <mergeCell ref="B76:C76"/>
    <mergeCell ref="D76:E76"/>
    <mergeCell ref="B77:C77"/>
    <mergeCell ref="D77:E77"/>
    <mergeCell ref="B78:C78"/>
    <mergeCell ref="D78:E78"/>
    <mergeCell ref="B73:C73"/>
    <mergeCell ref="D73:E73"/>
    <mergeCell ref="B74:C74"/>
    <mergeCell ref="D74:E74"/>
    <mergeCell ref="B75:C75"/>
    <mergeCell ref="D75:E75"/>
    <mergeCell ref="C62:G62"/>
    <mergeCell ref="H62:K62"/>
    <mergeCell ref="L62:U62"/>
    <mergeCell ref="B71:C71"/>
    <mergeCell ref="D71:E71"/>
    <mergeCell ref="B72:C72"/>
    <mergeCell ref="D72:E72"/>
    <mergeCell ref="A56:U56"/>
    <mergeCell ref="I59:K59"/>
    <mergeCell ref="M59:O59"/>
    <mergeCell ref="C61:G61"/>
    <mergeCell ref="H61:K61"/>
    <mergeCell ref="L61:U61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colBreaks count="1" manualBreakCount="1">
    <brk id="22" max="16383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zoomScale="90" zoomScaleNormal="90" zoomScaleSheetLayoutView="100" workbookViewId="0" topLeftCell="A1">
      <selection activeCell="A1" sqref="A1:XFD2"/>
    </sheetView>
  </sheetViews>
  <sheetFormatPr defaultColWidth="9.140625" defaultRowHeight="15"/>
  <cols>
    <col min="1" max="1" width="5.421875" style="443" customWidth="1"/>
    <col min="2" max="2" width="8.57421875" style="0" customWidth="1"/>
    <col min="3" max="3" width="20.421875" style="0" customWidth="1"/>
    <col min="4" max="4" width="4.8515625" style="0" customWidth="1"/>
    <col min="5" max="5" width="7.57421875" style="0" customWidth="1"/>
    <col min="6" max="6" width="9.7109375" style="358" customWidth="1"/>
    <col min="7" max="7" width="13.421875" style="359" customWidth="1"/>
    <col min="8" max="8" width="12.8515625" style="0" customWidth="1"/>
    <col min="9" max="20" width="3.7109375" style="0" customWidth="1"/>
    <col min="21" max="21" width="6.140625" style="0" customWidth="1"/>
    <col min="22" max="22" width="12.57421875" style="0" customWidth="1"/>
    <col min="23" max="23" width="10.28125" style="0" bestFit="1" customWidth="1"/>
    <col min="24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29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34" ht="16.5" customHeight="1">
      <c r="A5" s="333" t="s">
        <v>486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29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430" t="s">
        <v>253</v>
      </c>
      <c r="B7" s="346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336"/>
    </row>
    <row r="8" spans="1:21" ht="14.25" customHeight="1">
      <c r="A8" s="431" t="s">
        <v>488</v>
      </c>
      <c r="B8" s="346"/>
      <c r="C8" s="342" t="s">
        <v>1647</v>
      </c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336"/>
    </row>
    <row r="9" spans="1:21" ht="15" customHeight="1">
      <c r="A9" s="430" t="s">
        <v>256</v>
      </c>
      <c r="B9" s="346"/>
      <c r="C9" s="346"/>
      <c r="D9" s="346"/>
      <c r="E9" s="346" t="s">
        <v>1648</v>
      </c>
      <c r="F9" s="349"/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336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354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362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363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32"/>
      <c r="B12" s="405" t="s">
        <v>397</v>
      </c>
      <c r="C12" s="405"/>
      <c r="D12" s="355"/>
      <c r="E12" s="355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373"/>
      <c r="V12" s="374">
        <f>U12*G12</f>
        <v>0</v>
      </c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17.1" customHeight="1">
      <c r="A13" s="433"/>
      <c r="B13" s="435" t="s">
        <v>230</v>
      </c>
      <c r="C13" s="435"/>
      <c r="D13" s="355"/>
      <c r="E13" s="355"/>
      <c r="F13" s="369"/>
      <c r="G13" s="597"/>
      <c r="H13" s="369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3">
        <f aca="true" t="shared" si="0" ref="U13:U15">SUM(I13:T13)</f>
        <v>0</v>
      </c>
      <c r="V13" s="374">
        <f aca="true" t="shared" si="1" ref="V13:V15">U13*G13</f>
        <v>0</v>
      </c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ht="36" customHeight="1">
      <c r="A14" s="2013">
        <v>1</v>
      </c>
      <c r="B14" s="2014" t="s">
        <v>1649</v>
      </c>
      <c r="C14" s="2015"/>
      <c r="D14" s="355"/>
      <c r="E14" s="355"/>
      <c r="F14" s="369" t="s">
        <v>404</v>
      </c>
      <c r="G14" s="597">
        <v>35000</v>
      </c>
      <c r="H14" s="369" t="s">
        <v>263</v>
      </c>
      <c r="I14" s="371"/>
      <c r="J14" s="371"/>
      <c r="K14" s="371">
        <v>1</v>
      </c>
      <c r="L14" s="371"/>
      <c r="M14" s="371"/>
      <c r="N14" s="371"/>
      <c r="O14" s="371"/>
      <c r="P14" s="371"/>
      <c r="Q14" s="371"/>
      <c r="R14" s="371"/>
      <c r="S14" s="371"/>
      <c r="T14" s="371"/>
      <c r="U14" s="373">
        <f t="shared" si="0"/>
        <v>1</v>
      </c>
      <c r="V14" s="374">
        <f t="shared" si="1"/>
        <v>35000</v>
      </c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ht="37.5" customHeight="1">
      <c r="A15" s="2013">
        <v>2</v>
      </c>
      <c r="B15" s="2016" t="s">
        <v>1650</v>
      </c>
      <c r="C15" s="2016"/>
      <c r="D15" s="355"/>
      <c r="E15" s="355"/>
      <c r="F15" s="369" t="s">
        <v>182</v>
      </c>
      <c r="G15" s="597">
        <v>25000</v>
      </c>
      <c r="H15" s="369" t="s">
        <v>263</v>
      </c>
      <c r="I15" s="371"/>
      <c r="J15" s="371"/>
      <c r="K15" s="371">
        <v>1</v>
      </c>
      <c r="L15" s="371"/>
      <c r="M15" s="371"/>
      <c r="N15" s="371"/>
      <c r="O15" s="371"/>
      <c r="P15" s="371"/>
      <c r="Q15" s="371"/>
      <c r="R15" s="371"/>
      <c r="S15" s="371"/>
      <c r="T15" s="371"/>
      <c r="U15" s="373">
        <f t="shared" si="0"/>
        <v>1</v>
      </c>
      <c r="V15" s="374">
        <f t="shared" si="1"/>
        <v>25000</v>
      </c>
      <c r="W15" s="378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433"/>
      <c r="B16" s="377"/>
      <c r="C16" s="377"/>
      <c r="D16" s="355"/>
      <c r="E16" s="355"/>
      <c r="F16" s="369"/>
      <c r="G16" s="597"/>
      <c r="H16" s="369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3"/>
      <c r="V16" s="374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 thickBot="1">
      <c r="A17" s="433"/>
      <c r="B17" s="377"/>
      <c r="C17" s="377"/>
      <c r="D17" s="355"/>
      <c r="E17" s="355"/>
      <c r="F17" s="369"/>
      <c r="G17" s="597"/>
      <c r="H17" s="369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3"/>
      <c r="V17" s="374"/>
      <c r="W17" s="610">
        <f>SUM(V14:V17)</f>
        <v>60000</v>
      </c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7.25" customHeight="1" thickTop="1">
      <c r="A18" s="440" t="s">
        <v>333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2"/>
      <c r="V18" s="385">
        <f>SUM(V12:V17)</f>
        <v>60000</v>
      </c>
      <c r="W18" s="386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</row>
    <row r="19" spans="1:34" ht="23.25" customHeight="1">
      <c r="A19" s="389" t="s">
        <v>334</v>
      </c>
      <c r="B19" s="389" t="s">
        <v>335</v>
      </c>
      <c r="C19" s="390"/>
      <c r="D19" s="390"/>
      <c r="E19" s="390"/>
      <c r="F19" s="391"/>
      <c r="G19" s="390"/>
      <c r="H19" s="390"/>
      <c r="I19" s="390"/>
      <c r="J19" s="390"/>
      <c r="K19" s="390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3"/>
      <c r="W19" s="39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" customHeight="1">
      <c r="A20" s="397"/>
      <c r="B20" s="392"/>
      <c r="C20" s="392"/>
      <c r="D20" s="392"/>
      <c r="E20" s="392"/>
      <c r="F20" s="391"/>
      <c r="G20" s="390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3"/>
      <c r="W20" s="39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>
      <c r="A21" s="397"/>
      <c r="B21" s="392"/>
      <c r="C21" s="392" t="s">
        <v>336</v>
      </c>
      <c r="D21" s="392"/>
      <c r="E21" s="392"/>
      <c r="F21" s="391"/>
      <c r="G21" s="390"/>
      <c r="H21" s="392"/>
      <c r="I21" s="394" t="s">
        <v>337</v>
      </c>
      <c r="J21" s="394"/>
      <c r="K21" s="394"/>
      <c r="L21" s="392"/>
      <c r="M21" s="394"/>
      <c r="N21" s="394"/>
      <c r="O21" s="394"/>
      <c r="P21" s="392"/>
      <c r="Q21" s="392"/>
      <c r="R21" s="392"/>
      <c r="S21" s="392"/>
      <c r="T21" s="392"/>
      <c r="U21" s="392"/>
      <c r="V21" s="393"/>
      <c r="W21" s="39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>
      <c r="A22" s="397"/>
      <c r="B22" s="392"/>
      <c r="C22" s="392"/>
      <c r="D22" s="392"/>
      <c r="E22" s="392"/>
      <c r="F22" s="391"/>
      <c r="G22" s="390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3"/>
      <c r="W22" s="39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>
      <c r="A23" s="397"/>
      <c r="B23" s="395"/>
      <c r="C23" s="396" t="s">
        <v>338</v>
      </c>
      <c r="D23" s="396"/>
      <c r="E23" s="396"/>
      <c r="F23" s="396"/>
      <c r="G23" s="396"/>
      <c r="H23" s="396"/>
      <c r="I23" s="396"/>
      <c r="J23" s="396"/>
      <c r="K23" s="396"/>
      <c r="L23" s="396" t="s">
        <v>31</v>
      </c>
      <c r="M23" s="396"/>
      <c r="N23" s="396"/>
      <c r="O23" s="396"/>
      <c r="P23" s="396"/>
      <c r="Q23" s="396"/>
      <c r="R23" s="396"/>
      <c r="S23" s="396"/>
      <c r="T23" s="396"/>
      <c r="U23" s="396"/>
      <c r="V23" s="393"/>
      <c r="W23" s="39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>
      <c r="A24" s="397"/>
      <c r="B24" s="397"/>
      <c r="C24" s="394" t="s">
        <v>339</v>
      </c>
      <c r="D24" s="394"/>
      <c r="E24" s="394"/>
      <c r="F24" s="394"/>
      <c r="G24" s="394"/>
      <c r="H24" s="394"/>
      <c r="I24" s="394"/>
      <c r="J24" s="394"/>
      <c r="K24" s="394"/>
      <c r="L24" s="394" t="s">
        <v>33</v>
      </c>
      <c r="M24" s="394"/>
      <c r="N24" s="394"/>
      <c r="O24" s="394"/>
      <c r="P24" s="394"/>
      <c r="Q24" s="394"/>
      <c r="R24" s="394"/>
      <c r="S24" s="394"/>
      <c r="T24" s="394"/>
      <c r="U24" s="394"/>
      <c r="V24" s="393"/>
      <c r="W24" s="39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23" ht="15">
      <c r="A25" s="397"/>
      <c r="B25" s="392"/>
      <c r="C25" s="392"/>
      <c r="D25" s="392"/>
      <c r="E25" s="392"/>
      <c r="F25" s="391"/>
      <c r="G25" s="390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3"/>
      <c r="W25" s="393"/>
    </row>
  </sheetData>
  <mergeCells count="34">
    <mergeCell ref="C24:G24"/>
    <mergeCell ref="H24:K24"/>
    <mergeCell ref="L24:U24"/>
    <mergeCell ref="B17:C17"/>
    <mergeCell ref="D17:E17"/>
    <mergeCell ref="A18:U18"/>
    <mergeCell ref="I21:K21"/>
    <mergeCell ref="M21:O21"/>
    <mergeCell ref="C23:G23"/>
    <mergeCell ref="H23:K23"/>
    <mergeCell ref="L23:U23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rowBreaks count="2" manualBreakCount="2">
    <brk id="25" max="16383" man="1"/>
    <brk id="30" max="16383" man="1"/>
  </rowBreaks>
  <colBreaks count="1" manualBreakCount="1">
    <brk id="22" max="16383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zoomScale="90" zoomScaleNormal="90" zoomScaleSheetLayoutView="100" workbookViewId="0" topLeftCell="A1">
      <selection activeCell="A1" sqref="A1:XFD2"/>
    </sheetView>
  </sheetViews>
  <sheetFormatPr defaultColWidth="9.140625" defaultRowHeight="15"/>
  <cols>
    <col min="1" max="1" width="5.421875" style="443" customWidth="1"/>
    <col min="2" max="2" width="8.57421875" style="0" customWidth="1"/>
    <col min="3" max="3" width="20.421875" style="0" customWidth="1"/>
    <col min="4" max="4" width="4.8515625" style="0" customWidth="1"/>
    <col min="5" max="5" width="7.57421875" style="0" customWidth="1"/>
    <col min="6" max="6" width="9.7109375" style="358" customWidth="1"/>
    <col min="7" max="7" width="13.421875" style="359" customWidth="1"/>
    <col min="8" max="8" width="12.8515625" style="0" customWidth="1"/>
    <col min="9" max="20" width="3.7109375" style="0" customWidth="1"/>
    <col min="21" max="21" width="6.140625" style="0" customWidth="1"/>
    <col min="22" max="22" width="15.421875" style="0" bestFit="1" customWidth="1"/>
    <col min="23" max="23" width="11.00390625" style="0" bestFit="1" customWidth="1"/>
    <col min="24" max="34" width="6.421875" style="0" customWidth="1"/>
  </cols>
  <sheetData>
    <row r="1" spans="1:34" ht="15">
      <c r="A1" s="331" t="s">
        <v>251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</row>
    <row r="2" spans="1:34" ht="15">
      <c r="A2" s="331" t="s">
        <v>252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.75" customHeight="1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21" ht="6.75" customHeight="1">
      <c r="A4" s="429"/>
      <c r="B4" s="336"/>
      <c r="C4" s="336"/>
      <c r="D4" s="336"/>
      <c r="E4" s="336"/>
      <c r="F4" s="335"/>
      <c r="G4" s="33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34" ht="16.5" customHeight="1">
      <c r="A5" s="333" t="s">
        <v>486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</row>
    <row r="6" spans="1:34" ht="15" customHeight="1">
      <c r="A6" s="429"/>
      <c r="B6" s="336"/>
      <c r="C6" s="336"/>
      <c r="D6" s="336"/>
      <c r="E6" s="333"/>
      <c r="F6" s="333"/>
      <c r="G6" s="333"/>
      <c r="H6" s="333"/>
      <c r="I6" s="333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21" ht="15">
      <c r="A7" s="430" t="s">
        <v>253</v>
      </c>
      <c r="B7" s="346"/>
      <c r="C7" s="342" t="s">
        <v>487</v>
      </c>
      <c r="D7" s="343"/>
      <c r="E7" s="343"/>
      <c r="F7" s="344"/>
      <c r="G7" s="345"/>
      <c r="H7" s="346"/>
      <c r="I7" s="346"/>
      <c r="J7" s="346"/>
      <c r="K7" s="346"/>
      <c r="L7" s="346"/>
      <c r="M7" s="346"/>
      <c r="N7" s="336"/>
      <c r="O7" s="336"/>
      <c r="P7" s="336"/>
      <c r="Q7" s="336"/>
      <c r="R7" s="336"/>
      <c r="S7" s="336"/>
      <c r="T7" s="336"/>
      <c r="U7" s="336"/>
    </row>
    <row r="8" spans="1:21" ht="14.25" customHeight="1">
      <c r="A8" s="431" t="s">
        <v>133</v>
      </c>
      <c r="B8" s="346"/>
      <c r="C8" s="342"/>
      <c r="D8" s="343"/>
      <c r="E8" s="343"/>
      <c r="F8" s="344"/>
      <c r="G8" s="345"/>
      <c r="H8" s="346" t="s">
        <v>255</v>
      </c>
      <c r="I8" s="348"/>
      <c r="J8" s="348"/>
      <c r="K8" s="348"/>
      <c r="L8" s="348"/>
      <c r="M8" s="348"/>
      <c r="N8" s="336"/>
      <c r="O8" s="336"/>
      <c r="P8" s="336"/>
      <c r="Q8" s="336"/>
      <c r="R8" s="336"/>
      <c r="S8" s="336"/>
      <c r="T8" s="336"/>
      <c r="U8" s="336"/>
    </row>
    <row r="9" spans="1:21" ht="15" customHeight="1">
      <c r="A9" s="430" t="s">
        <v>256</v>
      </c>
      <c r="B9" s="346"/>
      <c r="C9" s="346"/>
      <c r="D9" s="346"/>
      <c r="E9" s="346"/>
      <c r="F9" s="349"/>
      <c r="G9" s="345"/>
      <c r="H9" s="346"/>
      <c r="I9" s="346"/>
      <c r="J9" s="346"/>
      <c r="K9" s="346"/>
      <c r="L9" s="346"/>
      <c r="M9" s="346"/>
      <c r="N9" s="336"/>
      <c r="O9" s="336"/>
      <c r="P9" s="336"/>
      <c r="Q9" s="336"/>
      <c r="R9" s="336"/>
      <c r="S9" s="336"/>
      <c r="T9" s="336"/>
      <c r="U9" s="336"/>
    </row>
    <row r="10" spans="1:37" ht="15.75" customHeight="1">
      <c r="A10" s="350" t="s">
        <v>136</v>
      </c>
      <c r="B10" s="351" t="s">
        <v>137</v>
      </c>
      <c r="C10" s="351"/>
      <c r="D10" s="352" t="s">
        <v>257</v>
      </c>
      <c r="E10" s="353"/>
      <c r="F10" s="354" t="s">
        <v>139</v>
      </c>
      <c r="G10" s="350" t="s">
        <v>140</v>
      </c>
      <c r="H10" s="354" t="s">
        <v>141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0" t="s">
        <v>143</v>
      </c>
      <c r="W10" s="356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/>
      <c r="AK10" s="359"/>
    </row>
    <row r="11" spans="1:34" ht="23.25" customHeight="1">
      <c r="A11" s="350"/>
      <c r="B11" s="351"/>
      <c r="C11" s="351"/>
      <c r="D11" s="360"/>
      <c r="E11" s="361"/>
      <c r="F11" s="362"/>
      <c r="G11" s="350"/>
      <c r="H11" s="362"/>
      <c r="I11" s="363" t="s">
        <v>144</v>
      </c>
      <c r="J11" s="363" t="s">
        <v>145</v>
      </c>
      <c r="K11" s="363" t="s">
        <v>146</v>
      </c>
      <c r="L11" s="363" t="s">
        <v>147</v>
      </c>
      <c r="M11" s="363" t="s">
        <v>148</v>
      </c>
      <c r="N11" s="363" t="s">
        <v>149</v>
      </c>
      <c r="O11" s="363" t="s">
        <v>150</v>
      </c>
      <c r="P11" s="363" t="s">
        <v>151</v>
      </c>
      <c r="Q11" s="363" t="s">
        <v>258</v>
      </c>
      <c r="R11" s="363" t="s">
        <v>153</v>
      </c>
      <c r="S11" s="363" t="s">
        <v>259</v>
      </c>
      <c r="T11" s="364" t="s">
        <v>155</v>
      </c>
      <c r="U11" s="363" t="s">
        <v>156</v>
      </c>
      <c r="V11" s="350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</row>
    <row r="12" spans="1:34" ht="17.1" customHeight="1">
      <c r="A12" s="432"/>
      <c r="B12" s="405" t="s">
        <v>397</v>
      </c>
      <c r="C12" s="405"/>
      <c r="D12" s="355"/>
      <c r="E12" s="355"/>
      <c r="F12" s="369"/>
      <c r="G12" s="597"/>
      <c r="H12" s="369"/>
      <c r="I12" s="371"/>
      <c r="J12" s="371"/>
      <c r="K12" s="371"/>
      <c r="L12" s="371"/>
      <c r="M12" s="371"/>
      <c r="N12" s="371"/>
      <c r="O12" s="598"/>
      <c r="P12" s="371"/>
      <c r="Q12" s="371"/>
      <c r="R12" s="371"/>
      <c r="S12" s="371"/>
      <c r="T12" s="371"/>
      <c r="U12" s="373"/>
      <c r="V12" s="374">
        <f>U12*G12</f>
        <v>0</v>
      </c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</row>
    <row r="13" spans="1:34" ht="17.1" customHeight="1">
      <c r="A13" s="433"/>
      <c r="B13" s="434" t="s">
        <v>237</v>
      </c>
      <c r="C13" s="434"/>
      <c r="D13" s="355"/>
      <c r="E13" s="355"/>
      <c r="F13" s="369"/>
      <c r="G13" s="597"/>
      <c r="H13" s="369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3"/>
      <c r="V13" s="374">
        <f aca="true" t="shared" si="0" ref="V13:V21">U13*G13</f>
        <v>0</v>
      </c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433">
        <v>1</v>
      </c>
      <c r="B14" s="377" t="s">
        <v>1651</v>
      </c>
      <c r="C14" s="377"/>
      <c r="D14" s="355"/>
      <c r="E14" s="355"/>
      <c r="F14" s="369" t="s">
        <v>182</v>
      </c>
      <c r="G14" s="597">
        <v>20000</v>
      </c>
      <c r="H14" s="369" t="s">
        <v>263</v>
      </c>
      <c r="I14" s="371"/>
      <c r="J14" s="371"/>
      <c r="K14" s="371">
        <v>2</v>
      </c>
      <c r="L14" s="371"/>
      <c r="M14" s="371"/>
      <c r="N14" s="371"/>
      <c r="O14" s="371"/>
      <c r="P14" s="371"/>
      <c r="Q14" s="371"/>
      <c r="R14" s="371"/>
      <c r="S14" s="371"/>
      <c r="T14" s="371"/>
      <c r="U14" s="373">
        <f aca="true" t="shared" si="1" ref="U14:U23">SUM(I14:T14)</f>
        <v>2</v>
      </c>
      <c r="V14" s="374">
        <f t="shared" si="0"/>
        <v>40000</v>
      </c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ht="17.1" customHeight="1">
      <c r="A15" s="433">
        <v>2</v>
      </c>
      <c r="B15" s="377" t="s">
        <v>398</v>
      </c>
      <c r="C15" s="377"/>
      <c r="D15" s="355"/>
      <c r="E15" s="355"/>
      <c r="F15" s="369" t="s">
        <v>182</v>
      </c>
      <c r="G15" s="597">
        <v>30000</v>
      </c>
      <c r="H15" s="369" t="s">
        <v>263</v>
      </c>
      <c r="I15" s="371"/>
      <c r="J15" s="371"/>
      <c r="K15" s="598">
        <v>1</v>
      </c>
      <c r="L15" s="371"/>
      <c r="M15" s="371"/>
      <c r="N15" s="371"/>
      <c r="O15" s="371"/>
      <c r="P15" s="371"/>
      <c r="Q15" s="371"/>
      <c r="R15" s="371"/>
      <c r="S15" s="371"/>
      <c r="T15" s="371"/>
      <c r="U15" s="373">
        <f t="shared" si="1"/>
        <v>1</v>
      </c>
      <c r="V15" s="374">
        <f t="shared" si="0"/>
        <v>30000</v>
      </c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433">
        <v>3</v>
      </c>
      <c r="B16" s="377" t="s">
        <v>1652</v>
      </c>
      <c r="C16" s="377"/>
      <c r="D16" s="355"/>
      <c r="E16" s="355"/>
      <c r="F16" s="369" t="s">
        <v>182</v>
      </c>
      <c r="G16" s="597">
        <v>130000</v>
      </c>
      <c r="H16" s="369" t="s">
        <v>263</v>
      </c>
      <c r="I16" s="371"/>
      <c r="J16" s="371"/>
      <c r="K16" s="371">
        <v>1</v>
      </c>
      <c r="L16" s="371"/>
      <c r="M16" s="371"/>
      <c r="N16" s="371"/>
      <c r="O16" s="371"/>
      <c r="P16" s="371"/>
      <c r="Q16" s="371"/>
      <c r="R16" s="371"/>
      <c r="S16" s="371"/>
      <c r="T16" s="371"/>
      <c r="U16" s="373">
        <f t="shared" si="1"/>
        <v>1</v>
      </c>
      <c r="V16" s="374">
        <f t="shared" si="0"/>
        <v>130000</v>
      </c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433"/>
      <c r="B17" s="435" t="s">
        <v>230</v>
      </c>
      <c r="C17" s="435"/>
      <c r="D17" s="355"/>
      <c r="E17" s="355"/>
      <c r="F17" s="369"/>
      <c r="G17" s="597"/>
      <c r="H17" s="369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3">
        <f t="shared" si="1"/>
        <v>0</v>
      </c>
      <c r="V17" s="374">
        <f t="shared" si="0"/>
        <v>0</v>
      </c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36" customHeight="1">
      <c r="A18" s="433">
        <v>1</v>
      </c>
      <c r="B18" s="436" t="s">
        <v>1653</v>
      </c>
      <c r="C18" s="437"/>
      <c r="D18" s="355"/>
      <c r="E18" s="355"/>
      <c r="F18" s="369" t="s">
        <v>404</v>
      </c>
      <c r="G18" s="597">
        <v>30000</v>
      </c>
      <c r="H18" s="369" t="s">
        <v>263</v>
      </c>
      <c r="I18" s="371"/>
      <c r="J18" s="371"/>
      <c r="K18" s="371">
        <v>2</v>
      </c>
      <c r="L18" s="371"/>
      <c r="M18" s="371"/>
      <c r="N18" s="371"/>
      <c r="O18" s="371"/>
      <c r="P18" s="371"/>
      <c r="Q18" s="371"/>
      <c r="R18" s="371"/>
      <c r="S18" s="371"/>
      <c r="T18" s="371"/>
      <c r="U18" s="373">
        <f t="shared" si="1"/>
        <v>2</v>
      </c>
      <c r="V18" s="374">
        <f t="shared" si="0"/>
        <v>60000</v>
      </c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37.5" customHeight="1">
      <c r="A19" s="433">
        <v>2</v>
      </c>
      <c r="B19" s="438" t="s">
        <v>405</v>
      </c>
      <c r="C19" s="438"/>
      <c r="D19" s="355" t="s">
        <v>406</v>
      </c>
      <c r="E19" s="355"/>
      <c r="F19" s="369" t="s">
        <v>182</v>
      </c>
      <c r="G19" s="597">
        <v>30000</v>
      </c>
      <c r="H19" s="369" t="s">
        <v>263</v>
      </c>
      <c r="I19" s="371"/>
      <c r="J19" s="371"/>
      <c r="K19" s="371">
        <v>1</v>
      </c>
      <c r="L19" s="371"/>
      <c r="M19" s="371"/>
      <c r="N19" s="371"/>
      <c r="O19" s="371"/>
      <c r="P19" s="371"/>
      <c r="Q19" s="371"/>
      <c r="R19" s="371"/>
      <c r="S19" s="371"/>
      <c r="T19" s="371"/>
      <c r="U19" s="373">
        <f t="shared" si="1"/>
        <v>1</v>
      </c>
      <c r="V19" s="374">
        <f t="shared" si="0"/>
        <v>30000</v>
      </c>
      <c r="W19" s="378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7.1" customHeight="1">
      <c r="A20" s="433">
        <v>3</v>
      </c>
      <c r="B20" s="377" t="s">
        <v>407</v>
      </c>
      <c r="C20" s="377"/>
      <c r="D20" s="355" t="s">
        <v>1654</v>
      </c>
      <c r="E20" s="355"/>
      <c r="F20" s="369" t="s">
        <v>182</v>
      </c>
      <c r="G20" s="597">
        <v>12000</v>
      </c>
      <c r="H20" s="369" t="s">
        <v>263</v>
      </c>
      <c r="I20" s="371"/>
      <c r="J20" s="371"/>
      <c r="K20" s="371">
        <v>3</v>
      </c>
      <c r="L20" s="371"/>
      <c r="M20" s="371"/>
      <c r="N20" s="371"/>
      <c r="O20" s="371"/>
      <c r="P20" s="371"/>
      <c r="Q20" s="371"/>
      <c r="R20" s="371"/>
      <c r="S20" s="371"/>
      <c r="T20" s="371"/>
      <c r="U20" s="373">
        <f t="shared" si="1"/>
        <v>3</v>
      </c>
      <c r="V20" s="374">
        <f t="shared" si="0"/>
        <v>36000</v>
      </c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7.1" customHeight="1">
      <c r="A21" s="433">
        <v>4</v>
      </c>
      <c r="B21" s="377" t="s">
        <v>1655</v>
      </c>
      <c r="C21" s="377"/>
      <c r="D21" s="355" t="s">
        <v>1656</v>
      </c>
      <c r="E21" s="355"/>
      <c r="F21" s="369" t="s">
        <v>182</v>
      </c>
      <c r="G21" s="597">
        <v>24000</v>
      </c>
      <c r="H21" s="369" t="s">
        <v>263</v>
      </c>
      <c r="I21" s="371"/>
      <c r="J21" s="371"/>
      <c r="K21" s="371">
        <v>1</v>
      </c>
      <c r="L21" s="371"/>
      <c r="M21" s="371"/>
      <c r="N21" s="371"/>
      <c r="O21" s="371"/>
      <c r="P21" s="371"/>
      <c r="Q21" s="371"/>
      <c r="R21" s="371"/>
      <c r="S21" s="371"/>
      <c r="T21" s="371"/>
      <c r="U21" s="373">
        <f t="shared" si="1"/>
        <v>1</v>
      </c>
      <c r="V21" s="374">
        <f t="shared" si="0"/>
        <v>24000</v>
      </c>
      <c r="W21" s="610">
        <f>SUM(V18:V21)</f>
        <v>150000</v>
      </c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433"/>
      <c r="B22" s="435" t="s">
        <v>1657</v>
      </c>
      <c r="C22" s="435"/>
      <c r="D22" s="355"/>
      <c r="E22" s="355"/>
      <c r="F22" s="369"/>
      <c r="G22" s="597"/>
      <c r="H22" s="369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3"/>
      <c r="V22" s="374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</row>
    <row r="23" spans="1:34" ht="26.25" customHeight="1" thickBot="1">
      <c r="A23" s="433">
        <v>1</v>
      </c>
      <c r="B23" s="381" t="s">
        <v>1658</v>
      </c>
      <c r="C23" s="381"/>
      <c r="D23" s="355" t="s">
        <v>1659</v>
      </c>
      <c r="E23" s="355"/>
      <c r="F23" s="369" t="s">
        <v>182</v>
      </c>
      <c r="G23" s="597">
        <v>2300000</v>
      </c>
      <c r="H23" s="369" t="s">
        <v>263</v>
      </c>
      <c r="I23" s="371"/>
      <c r="J23" s="371"/>
      <c r="K23" s="371">
        <v>1</v>
      </c>
      <c r="L23" s="371"/>
      <c r="M23" s="371"/>
      <c r="N23" s="371"/>
      <c r="O23" s="371"/>
      <c r="P23" s="371"/>
      <c r="Q23" s="371"/>
      <c r="R23" s="371"/>
      <c r="S23" s="371"/>
      <c r="T23" s="371"/>
      <c r="U23" s="373">
        <f t="shared" si="1"/>
        <v>1</v>
      </c>
      <c r="V23" s="374">
        <f>U23*G23</f>
        <v>2300000</v>
      </c>
      <c r="W23" s="375"/>
      <c r="X23" s="611"/>
      <c r="Y23" s="611"/>
      <c r="Z23" s="611"/>
      <c r="AA23" s="611"/>
      <c r="AB23" s="611"/>
      <c r="AC23" s="611"/>
      <c r="AD23" s="611"/>
      <c r="AE23" s="611"/>
      <c r="AF23" s="611"/>
      <c r="AG23" s="611"/>
      <c r="AH23" s="611"/>
    </row>
    <row r="24" spans="1:34" ht="17.25" customHeight="1" thickTop="1">
      <c r="A24" s="440" t="s">
        <v>333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2"/>
      <c r="V24" s="385">
        <f>SUM(V12:V23)</f>
        <v>2650000</v>
      </c>
      <c r="W24" s="386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</row>
    <row r="25" spans="1:34" ht="23.25" customHeight="1">
      <c r="A25" s="389" t="s">
        <v>334</v>
      </c>
      <c r="B25" s="389" t="s">
        <v>335</v>
      </c>
      <c r="C25" s="390"/>
      <c r="D25" s="390"/>
      <c r="E25" s="390"/>
      <c r="F25" s="391"/>
      <c r="G25" s="390"/>
      <c r="H25" s="390"/>
      <c r="I25" s="390"/>
      <c r="J25" s="390"/>
      <c r="K25" s="390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3"/>
      <c r="W25" s="39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" customHeight="1">
      <c r="A26" s="397"/>
      <c r="B26" s="392"/>
      <c r="C26" s="392"/>
      <c r="D26" s="392"/>
      <c r="E26" s="392"/>
      <c r="F26" s="391"/>
      <c r="G26" s="390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3"/>
      <c r="W26" s="39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>
      <c r="A27" s="397"/>
      <c r="B27" s="392"/>
      <c r="C27" s="392" t="s">
        <v>336</v>
      </c>
      <c r="D27" s="392"/>
      <c r="E27" s="392"/>
      <c r="F27" s="391"/>
      <c r="G27" s="390"/>
      <c r="H27" s="392"/>
      <c r="I27" s="394" t="s">
        <v>337</v>
      </c>
      <c r="J27" s="394"/>
      <c r="K27" s="394"/>
      <c r="L27" s="392"/>
      <c r="M27" s="394"/>
      <c r="N27" s="394"/>
      <c r="O27" s="394"/>
      <c r="P27" s="392"/>
      <c r="Q27" s="392"/>
      <c r="R27" s="392"/>
      <c r="S27" s="392"/>
      <c r="T27" s="392"/>
      <c r="U27" s="392"/>
      <c r="V27" s="393"/>
      <c r="W27" s="39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>
      <c r="A28" s="397"/>
      <c r="B28" s="392"/>
      <c r="C28" s="392"/>
      <c r="D28" s="392"/>
      <c r="E28" s="392"/>
      <c r="F28" s="391"/>
      <c r="G28" s="390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3"/>
      <c r="W28" s="39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>
      <c r="A29" s="397"/>
      <c r="B29" s="395"/>
      <c r="C29" s="396" t="s">
        <v>505</v>
      </c>
      <c r="D29" s="396"/>
      <c r="E29" s="396"/>
      <c r="F29" s="396"/>
      <c r="G29" s="396"/>
      <c r="H29" s="396"/>
      <c r="I29" s="396"/>
      <c r="J29" s="396"/>
      <c r="K29" s="396"/>
      <c r="L29" s="396" t="s">
        <v>31</v>
      </c>
      <c r="M29" s="396"/>
      <c r="N29" s="396"/>
      <c r="O29" s="396"/>
      <c r="P29" s="396"/>
      <c r="Q29" s="396"/>
      <c r="R29" s="396"/>
      <c r="S29" s="396"/>
      <c r="T29" s="396"/>
      <c r="U29" s="396"/>
      <c r="V29" s="393"/>
      <c r="W29" s="39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>
      <c r="A30" s="397"/>
      <c r="B30" s="397"/>
      <c r="C30" s="394" t="s">
        <v>506</v>
      </c>
      <c r="D30" s="394"/>
      <c r="E30" s="394"/>
      <c r="F30" s="394"/>
      <c r="G30" s="394"/>
      <c r="H30" s="394"/>
      <c r="I30" s="394"/>
      <c r="J30" s="394"/>
      <c r="K30" s="394"/>
      <c r="L30" s="394" t="s">
        <v>33</v>
      </c>
      <c r="M30" s="394"/>
      <c r="N30" s="394"/>
      <c r="O30" s="394"/>
      <c r="P30" s="394"/>
      <c r="Q30" s="394"/>
      <c r="R30" s="394"/>
      <c r="S30" s="394"/>
      <c r="T30" s="394"/>
      <c r="U30" s="394"/>
      <c r="V30" s="393"/>
      <c r="W30" s="39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3" ht="15">
      <c r="A31" s="397"/>
      <c r="B31" s="392"/>
      <c r="C31" s="392"/>
      <c r="D31" s="392"/>
      <c r="E31" s="392"/>
      <c r="F31" s="391"/>
      <c r="G31" s="390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3"/>
      <c r="W31" s="393"/>
    </row>
  </sheetData>
  <mergeCells count="46">
    <mergeCell ref="C30:G30"/>
    <mergeCell ref="H30:K30"/>
    <mergeCell ref="L30:U30"/>
    <mergeCell ref="B23:C23"/>
    <mergeCell ref="D23:E23"/>
    <mergeCell ref="A24:U24"/>
    <mergeCell ref="I27:K27"/>
    <mergeCell ref="M27:O27"/>
    <mergeCell ref="C29:G29"/>
    <mergeCell ref="H29:K29"/>
    <mergeCell ref="L29:U29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H10:H11"/>
    <mergeCell ref="I10:U10"/>
    <mergeCell ref="V10:V11"/>
    <mergeCell ref="B12:C12"/>
    <mergeCell ref="D12:E12"/>
    <mergeCell ref="B13:C13"/>
    <mergeCell ref="D13:E13"/>
    <mergeCell ref="A1:V1"/>
    <mergeCell ref="A2:V2"/>
    <mergeCell ref="A3:V3"/>
    <mergeCell ref="A5:V5"/>
    <mergeCell ref="E6:I6"/>
    <mergeCell ref="A10:A11"/>
    <mergeCell ref="B10:C11"/>
    <mergeCell ref="D10:E11"/>
    <mergeCell ref="F10:F11"/>
    <mergeCell ref="G10:G11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rowBreaks count="2" manualBreakCount="2">
    <brk id="31" max="16383" man="1"/>
    <brk id="36" max="16383" man="1"/>
  </rowBreaks>
  <colBreaks count="1" manualBreakCount="1">
    <brk id="22" max="1638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2"/>
  <sheetViews>
    <sheetView zoomScale="90" zoomScaleNormal="90" zoomScaleSheetLayoutView="100" workbookViewId="0" topLeftCell="A1">
      <selection activeCell="A1" sqref="A1:XFD2"/>
    </sheetView>
  </sheetViews>
  <sheetFormatPr defaultColWidth="9.140625" defaultRowHeight="15"/>
  <cols>
    <col min="1" max="1" width="5.421875" style="443" customWidth="1"/>
    <col min="2" max="2" width="8.57421875" style="0" customWidth="1"/>
    <col min="3" max="3" width="17.421875" style="0" customWidth="1"/>
    <col min="4" max="4" width="4.8515625" style="0" customWidth="1"/>
    <col min="5" max="5" width="8.57421875" style="0" customWidth="1"/>
    <col min="6" max="6" width="9.7109375" style="358" customWidth="1"/>
    <col min="7" max="7" width="14.140625" style="359" bestFit="1" customWidth="1"/>
    <col min="8" max="8" width="12.8515625" style="0" customWidth="1"/>
    <col min="9" max="9" width="4.140625" style="0" customWidth="1"/>
    <col min="10" max="20" width="3.7109375" style="0" customWidth="1"/>
    <col min="21" max="21" width="6.140625" style="409" customWidth="1"/>
    <col min="22" max="22" width="14.7109375" style="0" customWidth="1"/>
    <col min="23" max="34" width="6.421875" style="0" customWidth="1"/>
  </cols>
  <sheetData>
    <row r="1" spans="1:22" ht="15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</row>
    <row r="2" spans="1:34" ht="15">
      <c r="A2" s="331" t="s">
        <v>251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">
      <c r="A3" s="331" t="s">
        <v>252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</row>
    <row r="4" spans="1:34" ht="15.75" customHeight="1">
      <c r="A4" s="333" t="s">
        <v>11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</row>
    <row r="5" spans="1:21" ht="6.75" customHeight="1">
      <c r="A5" s="429"/>
      <c r="B5" s="336"/>
      <c r="C5" s="336"/>
      <c r="D5" s="336"/>
      <c r="E5" s="336"/>
      <c r="F5" s="335"/>
      <c r="G5" s="337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402"/>
    </row>
    <row r="6" spans="1:34" ht="16.5" customHeight="1">
      <c r="A6" s="333" t="s">
        <v>486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34" ht="15" customHeight="1">
      <c r="A7" s="429"/>
      <c r="B7" s="336"/>
      <c r="C7" s="336"/>
      <c r="D7" s="336"/>
      <c r="E7" s="333"/>
      <c r="F7" s="333"/>
      <c r="G7" s="333"/>
      <c r="H7" s="333"/>
      <c r="I7" s="333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</row>
    <row r="8" spans="1:21" ht="15">
      <c r="A8" s="2017" t="s">
        <v>253</v>
      </c>
      <c r="B8" s="346"/>
      <c r="C8" s="342" t="s">
        <v>1660</v>
      </c>
      <c r="D8" s="343"/>
      <c r="E8" s="343"/>
      <c r="F8" s="344"/>
      <c r="G8" s="345"/>
      <c r="H8" s="346"/>
      <c r="I8" s="346"/>
      <c r="J8" s="346"/>
      <c r="K8" s="346"/>
      <c r="L8" s="346"/>
      <c r="M8" s="346"/>
      <c r="N8" s="336"/>
      <c r="O8" s="336"/>
      <c r="P8" s="336"/>
      <c r="Q8" s="336"/>
      <c r="R8" s="336"/>
      <c r="S8" s="336"/>
      <c r="T8" s="336"/>
      <c r="U8" s="402"/>
    </row>
    <row r="9" spans="1:21" ht="14.25" customHeight="1">
      <c r="A9" s="431" t="s">
        <v>133</v>
      </c>
      <c r="B9" s="346"/>
      <c r="C9" s="342"/>
      <c r="D9" s="343"/>
      <c r="E9" s="343"/>
      <c r="F9" s="344"/>
      <c r="G9" s="345"/>
      <c r="H9" s="346" t="s">
        <v>255</v>
      </c>
      <c r="I9" s="348"/>
      <c r="J9" s="348"/>
      <c r="K9" s="348"/>
      <c r="L9" s="348"/>
      <c r="M9" s="348"/>
      <c r="N9" s="336"/>
      <c r="O9" s="336"/>
      <c r="P9" s="336"/>
      <c r="Q9" s="336"/>
      <c r="R9" s="336"/>
      <c r="S9" s="336"/>
      <c r="T9" s="336"/>
      <c r="U9" s="402"/>
    </row>
    <row r="10" spans="1:21" ht="15" customHeight="1">
      <c r="A10" s="430" t="s">
        <v>256</v>
      </c>
      <c r="B10" s="346"/>
      <c r="C10" s="346"/>
      <c r="D10" s="346"/>
      <c r="E10" s="346"/>
      <c r="F10" s="349"/>
      <c r="G10" s="345"/>
      <c r="H10" s="346"/>
      <c r="I10" s="346"/>
      <c r="J10" s="346"/>
      <c r="K10" s="346"/>
      <c r="L10" s="346"/>
      <c r="M10" s="346"/>
      <c r="N10" s="336"/>
      <c r="O10" s="336"/>
      <c r="P10" s="336"/>
      <c r="Q10" s="336"/>
      <c r="R10" s="336"/>
      <c r="S10" s="336"/>
      <c r="T10" s="336"/>
      <c r="U10" s="402"/>
    </row>
    <row r="11" spans="1:37" ht="15.75" customHeight="1">
      <c r="A11" s="350" t="s">
        <v>136</v>
      </c>
      <c r="B11" s="351" t="s">
        <v>137</v>
      </c>
      <c r="C11" s="351"/>
      <c r="D11" s="352" t="s">
        <v>1661</v>
      </c>
      <c r="E11" s="353"/>
      <c r="F11" s="354" t="s">
        <v>139</v>
      </c>
      <c r="G11" s="350" t="s">
        <v>140</v>
      </c>
      <c r="H11" s="354" t="s">
        <v>141</v>
      </c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641"/>
      <c r="V11" s="350" t="s">
        <v>143</v>
      </c>
      <c r="W11" s="356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8"/>
      <c r="AJ11" s="359"/>
      <c r="AK11" s="359"/>
    </row>
    <row r="12" spans="1:34" ht="27" customHeight="1">
      <c r="A12" s="350"/>
      <c r="B12" s="351"/>
      <c r="C12" s="351"/>
      <c r="D12" s="360"/>
      <c r="E12" s="361"/>
      <c r="F12" s="362"/>
      <c r="G12" s="350"/>
      <c r="H12" s="362"/>
      <c r="I12" s="363" t="s">
        <v>144</v>
      </c>
      <c r="J12" s="363" t="s">
        <v>145</v>
      </c>
      <c r="K12" s="363" t="s">
        <v>146</v>
      </c>
      <c r="L12" s="363" t="s">
        <v>147</v>
      </c>
      <c r="M12" s="363" t="s">
        <v>148</v>
      </c>
      <c r="N12" s="363" t="s">
        <v>149</v>
      </c>
      <c r="O12" s="363" t="s">
        <v>150</v>
      </c>
      <c r="P12" s="363" t="s">
        <v>151</v>
      </c>
      <c r="Q12" s="363" t="s">
        <v>258</v>
      </c>
      <c r="R12" s="363" t="s">
        <v>153</v>
      </c>
      <c r="S12" s="363" t="s">
        <v>259</v>
      </c>
      <c r="T12" s="364" t="s">
        <v>155</v>
      </c>
      <c r="U12" s="364" t="s">
        <v>156</v>
      </c>
      <c r="V12" s="350"/>
      <c r="W12" s="365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</row>
    <row r="13" spans="1:34" ht="33" customHeight="1">
      <c r="A13" s="2018" t="s">
        <v>1662</v>
      </c>
      <c r="B13" s="2019"/>
      <c r="C13" s="2020"/>
      <c r="D13" s="355"/>
      <c r="E13" s="355"/>
      <c r="F13" s="369"/>
      <c r="G13" s="597"/>
      <c r="H13" s="369"/>
      <c r="I13" s="371"/>
      <c r="J13" s="371"/>
      <c r="K13" s="371"/>
      <c r="L13" s="371"/>
      <c r="M13" s="371"/>
      <c r="N13" s="371"/>
      <c r="O13" s="598"/>
      <c r="P13" s="371"/>
      <c r="Q13" s="371"/>
      <c r="R13" s="371"/>
      <c r="S13" s="371"/>
      <c r="T13" s="371"/>
      <c r="U13" s="364"/>
      <c r="V13" s="374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2021"/>
      <c r="B14" s="2022" t="s">
        <v>616</v>
      </c>
      <c r="C14" s="2023"/>
      <c r="D14" s="2024"/>
      <c r="E14" s="2024"/>
      <c r="F14" s="2025" t="s">
        <v>278</v>
      </c>
      <c r="G14" s="2026">
        <v>1700</v>
      </c>
      <c r="H14" s="2027" t="s">
        <v>263</v>
      </c>
      <c r="I14" s="2028"/>
      <c r="J14" s="2028"/>
      <c r="K14" s="2025">
        <v>2</v>
      </c>
      <c r="L14" s="2028"/>
      <c r="M14" s="2028"/>
      <c r="N14" s="2028"/>
      <c r="O14" s="2028"/>
      <c r="P14" s="2028"/>
      <c r="Q14" s="2028"/>
      <c r="R14" s="2028"/>
      <c r="S14" s="2028"/>
      <c r="T14" s="2028"/>
      <c r="U14" s="2029">
        <f>K14</f>
        <v>2</v>
      </c>
      <c r="V14" s="2030">
        <f aca="true" t="shared" si="0" ref="V14:V30">U14*G14</f>
        <v>3400</v>
      </c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ht="17.1" customHeight="1">
      <c r="A15" s="2021"/>
      <c r="B15" s="2022" t="s">
        <v>615</v>
      </c>
      <c r="C15" s="2023"/>
      <c r="D15" s="2024"/>
      <c r="E15" s="2024"/>
      <c r="F15" s="2025" t="s">
        <v>278</v>
      </c>
      <c r="G15" s="2026">
        <v>1950</v>
      </c>
      <c r="H15" s="2027" t="s">
        <v>263</v>
      </c>
      <c r="I15" s="2028"/>
      <c r="J15" s="2028"/>
      <c r="K15" s="2025">
        <v>2</v>
      </c>
      <c r="L15" s="2028"/>
      <c r="M15" s="2028"/>
      <c r="N15" s="2028"/>
      <c r="O15" s="2028"/>
      <c r="P15" s="2028"/>
      <c r="Q15" s="2028"/>
      <c r="R15" s="2028"/>
      <c r="S15" s="2028"/>
      <c r="T15" s="2028"/>
      <c r="U15" s="2029">
        <f aca="true" t="shared" si="1" ref="U15:U31">SUM(I15:T15)</f>
        <v>2</v>
      </c>
      <c r="V15" s="2030">
        <f t="shared" si="0"/>
        <v>3900</v>
      </c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2021"/>
      <c r="B16" s="2022" t="s">
        <v>1663</v>
      </c>
      <c r="C16" s="2023"/>
      <c r="D16" s="2024"/>
      <c r="E16" s="2024"/>
      <c r="F16" s="2025" t="s">
        <v>614</v>
      </c>
      <c r="G16" s="2026">
        <v>3600</v>
      </c>
      <c r="H16" s="2027" t="s">
        <v>263</v>
      </c>
      <c r="I16" s="2028"/>
      <c r="J16" s="2028"/>
      <c r="K16" s="2025">
        <v>2</v>
      </c>
      <c r="L16" s="2028"/>
      <c r="M16" s="2028"/>
      <c r="N16" s="2028"/>
      <c r="O16" s="2028"/>
      <c r="P16" s="2028"/>
      <c r="Q16" s="2028"/>
      <c r="R16" s="2028"/>
      <c r="S16" s="2028"/>
      <c r="T16" s="2028"/>
      <c r="U16" s="2029">
        <f t="shared" si="1"/>
        <v>2</v>
      </c>
      <c r="V16" s="2030">
        <f t="shared" si="0"/>
        <v>7200</v>
      </c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2021"/>
      <c r="B17" s="2022" t="s">
        <v>1664</v>
      </c>
      <c r="C17" s="2023"/>
      <c r="D17" s="2024"/>
      <c r="E17" s="2024"/>
      <c r="F17" s="2025" t="s">
        <v>614</v>
      </c>
      <c r="G17" s="2026">
        <v>4800</v>
      </c>
      <c r="H17" s="2027" t="s">
        <v>263</v>
      </c>
      <c r="I17" s="2028"/>
      <c r="J17" s="2028"/>
      <c r="K17" s="2025">
        <v>2</v>
      </c>
      <c r="L17" s="2028"/>
      <c r="M17" s="2028"/>
      <c r="N17" s="2028"/>
      <c r="O17" s="2028"/>
      <c r="P17" s="2028"/>
      <c r="Q17" s="2028"/>
      <c r="R17" s="2028"/>
      <c r="S17" s="2028"/>
      <c r="T17" s="2028"/>
      <c r="U17" s="2029">
        <f t="shared" si="1"/>
        <v>2</v>
      </c>
      <c r="V17" s="2030">
        <f t="shared" si="0"/>
        <v>9600</v>
      </c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7.1" customHeight="1">
      <c r="A18" s="2021"/>
      <c r="B18" s="2022" t="s">
        <v>1665</v>
      </c>
      <c r="C18" s="2023"/>
      <c r="D18" s="2024"/>
      <c r="E18" s="2024"/>
      <c r="F18" s="2025" t="s">
        <v>278</v>
      </c>
      <c r="G18" s="2026">
        <v>4500</v>
      </c>
      <c r="H18" s="2027" t="s">
        <v>263</v>
      </c>
      <c r="I18" s="2028"/>
      <c r="J18" s="2028"/>
      <c r="K18" s="2025">
        <v>1</v>
      </c>
      <c r="L18" s="2028"/>
      <c r="M18" s="2028"/>
      <c r="N18" s="2028"/>
      <c r="O18" s="2028"/>
      <c r="P18" s="2028"/>
      <c r="Q18" s="2028"/>
      <c r="R18" s="2028"/>
      <c r="S18" s="2028"/>
      <c r="T18" s="2028"/>
      <c r="U18" s="2029">
        <f t="shared" si="1"/>
        <v>1</v>
      </c>
      <c r="V18" s="2030">
        <f t="shared" si="0"/>
        <v>4500</v>
      </c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7.1" customHeight="1">
      <c r="A19" s="2021"/>
      <c r="B19" s="2022" t="s">
        <v>1666</v>
      </c>
      <c r="C19" s="2023"/>
      <c r="D19" s="2024"/>
      <c r="E19" s="2024"/>
      <c r="F19" s="2025" t="s">
        <v>278</v>
      </c>
      <c r="G19" s="2026">
        <v>380</v>
      </c>
      <c r="H19" s="2027" t="s">
        <v>263</v>
      </c>
      <c r="I19" s="2028"/>
      <c r="J19" s="2028"/>
      <c r="K19" s="2025">
        <v>2</v>
      </c>
      <c r="L19" s="2028"/>
      <c r="M19" s="2028"/>
      <c r="N19" s="2028"/>
      <c r="O19" s="2028"/>
      <c r="P19" s="2028"/>
      <c r="Q19" s="2028"/>
      <c r="R19" s="2028"/>
      <c r="S19" s="2028"/>
      <c r="T19" s="2028"/>
      <c r="U19" s="2029">
        <f t="shared" si="1"/>
        <v>2</v>
      </c>
      <c r="V19" s="2030">
        <f t="shared" si="0"/>
        <v>760</v>
      </c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7.1" customHeight="1">
      <c r="A20" s="2021"/>
      <c r="B20" s="2022" t="s">
        <v>1667</v>
      </c>
      <c r="C20" s="2023"/>
      <c r="D20" s="2024"/>
      <c r="E20" s="2024"/>
      <c r="F20" s="2025" t="s">
        <v>960</v>
      </c>
      <c r="G20" s="2026">
        <v>12000</v>
      </c>
      <c r="H20" s="2027" t="s">
        <v>263</v>
      </c>
      <c r="I20" s="2028"/>
      <c r="J20" s="2028"/>
      <c r="K20" s="2025">
        <v>1</v>
      </c>
      <c r="L20" s="2028"/>
      <c r="M20" s="2028"/>
      <c r="N20" s="2028"/>
      <c r="O20" s="2028"/>
      <c r="P20" s="2028"/>
      <c r="Q20" s="2028"/>
      <c r="R20" s="2028"/>
      <c r="S20" s="2028"/>
      <c r="T20" s="2028"/>
      <c r="U20" s="2029">
        <f t="shared" si="1"/>
        <v>1</v>
      </c>
      <c r="V20" s="2030">
        <f t="shared" si="0"/>
        <v>12000</v>
      </c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7.1" customHeight="1">
      <c r="A21" s="2021"/>
      <c r="B21" s="2022" t="s">
        <v>1668</v>
      </c>
      <c r="C21" s="2023"/>
      <c r="D21" s="2024"/>
      <c r="E21" s="2024"/>
      <c r="F21" s="2025" t="s">
        <v>278</v>
      </c>
      <c r="G21" s="2026">
        <v>250</v>
      </c>
      <c r="H21" s="2027" t="s">
        <v>263</v>
      </c>
      <c r="I21" s="2028"/>
      <c r="J21" s="2028"/>
      <c r="K21" s="2025">
        <v>2</v>
      </c>
      <c r="L21" s="2028"/>
      <c r="M21" s="2028"/>
      <c r="N21" s="2028"/>
      <c r="O21" s="2028"/>
      <c r="P21" s="2028"/>
      <c r="Q21" s="2028"/>
      <c r="R21" s="2028"/>
      <c r="S21" s="2028"/>
      <c r="T21" s="2028"/>
      <c r="U21" s="2029">
        <f t="shared" si="1"/>
        <v>2</v>
      </c>
      <c r="V21" s="2030">
        <f t="shared" si="0"/>
        <v>500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2021"/>
      <c r="B22" s="2022" t="s">
        <v>1669</v>
      </c>
      <c r="C22" s="2023"/>
      <c r="D22" s="2024"/>
      <c r="E22" s="2024"/>
      <c r="F22" s="2025" t="s">
        <v>960</v>
      </c>
      <c r="G22" s="2026">
        <v>27000</v>
      </c>
      <c r="H22" s="2027" t="s">
        <v>263</v>
      </c>
      <c r="I22" s="2028"/>
      <c r="J22" s="2028"/>
      <c r="K22" s="2025">
        <v>1</v>
      </c>
      <c r="L22" s="2028"/>
      <c r="M22" s="2028"/>
      <c r="N22" s="2028"/>
      <c r="O22" s="2028"/>
      <c r="P22" s="2028"/>
      <c r="Q22" s="2028"/>
      <c r="R22" s="2028"/>
      <c r="S22" s="2028"/>
      <c r="T22" s="2028"/>
      <c r="U22" s="2029">
        <f t="shared" si="1"/>
        <v>1</v>
      </c>
      <c r="V22" s="2030">
        <f t="shared" si="0"/>
        <v>27000</v>
      </c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</row>
    <row r="23" spans="1:34" ht="17.1" customHeight="1">
      <c r="A23" s="2021"/>
      <c r="B23" s="2022" t="s">
        <v>1670</v>
      </c>
      <c r="C23" s="2023"/>
      <c r="D23" s="2024"/>
      <c r="E23" s="2024"/>
      <c r="F23" s="2025" t="s">
        <v>278</v>
      </c>
      <c r="G23" s="2026">
        <v>350</v>
      </c>
      <c r="H23" s="2027" t="s">
        <v>263</v>
      </c>
      <c r="I23" s="2028"/>
      <c r="J23" s="2028"/>
      <c r="K23" s="2025">
        <v>8</v>
      </c>
      <c r="L23" s="2028"/>
      <c r="M23" s="2028"/>
      <c r="N23" s="2028"/>
      <c r="O23" s="2028"/>
      <c r="P23" s="2028"/>
      <c r="Q23" s="2028"/>
      <c r="R23" s="2028"/>
      <c r="S23" s="2028"/>
      <c r="T23" s="2028"/>
      <c r="U23" s="2029">
        <f t="shared" si="1"/>
        <v>8</v>
      </c>
      <c r="V23" s="2030">
        <f t="shared" si="0"/>
        <v>2800</v>
      </c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</row>
    <row r="24" spans="1:34" ht="17.1" customHeight="1">
      <c r="A24" s="2021"/>
      <c r="B24" s="2022" t="s">
        <v>1671</v>
      </c>
      <c r="C24" s="2023"/>
      <c r="D24" s="2024"/>
      <c r="E24" s="2024"/>
      <c r="F24" s="2025" t="s">
        <v>960</v>
      </c>
      <c r="G24" s="2026">
        <v>1500</v>
      </c>
      <c r="H24" s="2027" t="s">
        <v>263</v>
      </c>
      <c r="I24" s="2028"/>
      <c r="J24" s="2028"/>
      <c r="K24" s="2025">
        <v>1</v>
      </c>
      <c r="L24" s="2028"/>
      <c r="M24" s="2028"/>
      <c r="N24" s="2028"/>
      <c r="O24" s="2028"/>
      <c r="P24" s="2028"/>
      <c r="Q24" s="2028"/>
      <c r="R24" s="2028"/>
      <c r="S24" s="2028"/>
      <c r="T24" s="2028"/>
      <c r="U24" s="2029">
        <f t="shared" si="1"/>
        <v>1</v>
      </c>
      <c r="V24" s="2030">
        <f t="shared" si="0"/>
        <v>1500</v>
      </c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</row>
    <row r="25" spans="1:34" ht="17.1" customHeight="1">
      <c r="A25" s="2021"/>
      <c r="B25" s="2022" t="s">
        <v>1672</v>
      </c>
      <c r="C25" s="2023"/>
      <c r="D25" s="2024"/>
      <c r="E25" s="2024"/>
      <c r="F25" s="2025" t="s">
        <v>960</v>
      </c>
      <c r="G25" s="2026">
        <v>8960</v>
      </c>
      <c r="H25" s="2027" t="s">
        <v>263</v>
      </c>
      <c r="I25" s="2028"/>
      <c r="J25" s="2028"/>
      <c r="K25" s="2025">
        <v>1</v>
      </c>
      <c r="L25" s="2028"/>
      <c r="M25" s="2028"/>
      <c r="N25" s="2028"/>
      <c r="O25" s="2028"/>
      <c r="P25" s="2028"/>
      <c r="Q25" s="2028"/>
      <c r="R25" s="2028"/>
      <c r="S25" s="2028"/>
      <c r="T25" s="2028"/>
      <c r="U25" s="2029">
        <f t="shared" si="1"/>
        <v>1</v>
      </c>
      <c r="V25" s="2030">
        <f t="shared" si="0"/>
        <v>8960</v>
      </c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</row>
    <row r="26" spans="1:34" ht="17.1" customHeight="1">
      <c r="A26" s="2021"/>
      <c r="B26" s="2022" t="s">
        <v>1673</v>
      </c>
      <c r="C26" s="2023"/>
      <c r="D26" s="2024"/>
      <c r="E26" s="2024"/>
      <c r="F26" s="2025" t="s">
        <v>960</v>
      </c>
      <c r="G26" s="2026">
        <v>5800</v>
      </c>
      <c r="H26" s="2027" t="s">
        <v>263</v>
      </c>
      <c r="I26" s="2028"/>
      <c r="J26" s="2028"/>
      <c r="K26" s="2025">
        <v>1</v>
      </c>
      <c r="L26" s="2028"/>
      <c r="M26" s="2028"/>
      <c r="N26" s="2028"/>
      <c r="O26" s="2028"/>
      <c r="P26" s="2028"/>
      <c r="Q26" s="2028"/>
      <c r="R26" s="2028"/>
      <c r="S26" s="2028"/>
      <c r="T26" s="2028"/>
      <c r="U26" s="2029">
        <f t="shared" si="1"/>
        <v>1</v>
      </c>
      <c r="V26" s="2030">
        <f t="shared" si="0"/>
        <v>5800</v>
      </c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</row>
    <row r="27" spans="1:34" ht="17.1" customHeight="1">
      <c r="A27" s="2021"/>
      <c r="B27" s="2022" t="s">
        <v>1674</v>
      </c>
      <c r="C27" s="2023"/>
      <c r="D27" s="2024"/>
      <c r="E27" s="2024"/>
      <c r="F27" s="2025" t="s">
        <v>960</v>
      </c>
      <c r="G27" s="2026">
        <v>900</v>
      </c>
      <c r="H27" s="2027" t="s">
        <v>263</v>
      </c>
      <c r="I27" s="2028"/>
      <c r="J27" s="2028"/>
      <c r="K27" s="2025">
        <v>1</v>
      </c>
      <c r="L27" s="2028"/>
      <c r="M27" s="2028"/>
      <c r="N27" s="2028"/>
      <c r="O27" s="2028"/>
      <c r="P27" s="2028"/>
      <c r="Q27" s="2028"/>
      <c r="R27" s="2028"/>
      <c r="S27" s="2028"/>
      <c r="T27" s="2028"/>
      <c r="U27" s="2029">
        <f t="shared" si="1"/>
        <v>1</v>
      </c>
      <c r="V27" s="2030">
        <f t="shared" si="0"/>
        <v>900</v>
      </c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</row>
    <row r="28" spans="1:34" ht="17.1" customHeight="1">
      <c r="A28" s="2021"/>
      <c r="B28" s="2022" t="s">
        <v>1675</v>
      </c>
      <c r="C28" s="2023"/>
      <c r="D28" s="2024"/>
      <c r="E28" s="2024"/>
      <c r="F28" s="2025" t="s">
        <v>960</v>
      </c>
      <c r="G28" s="2026">
        <v>1500</v>
      </c>
      <c r="H28" s="2027" t="s">
        <v>263</v>
      </c>
      <c r="I28" s="2028"/>
      <c r="J28" s="2028"/>
      <c r="K28" s="2025">
        <v>1</v>
      </c>
      <c r="L28" s="2028"/>
      <c r="M28" s="2028"/>
      <c r="N28" s="2028"/>
      <c r="O28" s="2028"/>
      <c r="P28" s="2028"/>
      <c r="Q28" s="2028"/>
      <c r="R28" s="2028"/>
      <c r="S28" s="2028"/>
      <c r="T28" s="2028"/>
      <c r="U28" s="2029">
        <f t="shared" si="1"/>
        <v>1</v>
      </c>
      <c r="V28" s="2030">
        <f t="shared" si="0"/>
        <v>1500</v>
      </c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</row>
    <row r="29" spans="1:34" ht="17.1" customHeight="1">
      <c r="A29" s="2021"/>
      <c r="B29" s="2022" t="s">
        <v>1676</v>
      </c>
      <c r="C29" s="2023"/>
      <c r="D29" s="2024"/>
      <c r="E29" s="2024"/>
      <c r="F29" s="2025" t="s">
        <v>960</v>
      </c>
      <c r="G29" s="2026">
        <v>800</v>
      </c>
      <c r="H29" s="2027" t="s">
        <v>263</v>
      </c>
      <c r="I29" s="2028"/>
      <c r="J29" s="2028"/>
      <c r="K29" s="2025">
        <v>1</v>
      </c>
      <c r="L29" s="2028"/>
      <c r="M29" s="2028"/>
      <c r="N29" s="2028"/>
      <c r="O29" s="2028"/>
      <c r="P29" s="2028"/>
      <c r="Q29" s="2028"/>
      <c r="R29" s="2028"/>
      <c r="S29" s="2028"/>
      <c r="T29" s="2028"/>
      <c r="U29" s="2029">
        <f t="shared" si="1"/>
        <v>1</v>
      </c>
      <c r="V29" s="2030">
        <f t="shared" si="0"/>
        <v>800</v>
      </c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</row>
    <row r="30" spans="1:34" ht="17.1" customHeight="1">
      <c r="A30" s="2021"/>
      <c r="B30" s="2022" t="s">
        <v>1677</v>
      </c>
      <c r="C30" s="2023"/>
      <c r="D30" s="2024"/>
      <c r="E30" s="2024"/>
      <c r="F30" s="2025" t="s">
        <v>278</v>
      </c>
      <c r="G30" s="2026">
        <v>950</v>
      </c>
      <c r="H30" s="2027" t="s">
        <v>263</v>
      </c>
      <c r="I30" s="2028"/>
      <c r="J30" s="2028"/>
      <c r="K30" s="2025">
        <v>6</v>
      </c>
      <c r="L30" s="2028"/>
      <c r="M30" s="2028"/>
      <c r="N30" s="2028"/>
      <c r="O30" s="2028"/>
      <c r="P30" s="2028"/>
      <c r="Q30" s="2028"/>
      <c r="R30" s="2028"/>
      <c r="S30" s="2028"/>
      <c r="T30" s="2028"/>
      <c r="U30" s="2029">
        <f t="shared" si="1"/>
        <v>6</v>
      </c>
      <c r="V30" s="2030">
        <f t="shared" si="0"/>
        <v>5700</v>
      </c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</row>
    <row r="31" spans="1:34" ht="17.1" customHeight="1">
      <c r="A31" s="2021"/>
      <c r="B31" s="2022" t="s">
        <v>630</v>
      </c>
      <c r="C31" s="2023"/>
      <c r="D31" s="2024"/>
      <c r="E31" s="2024"/>
      <c r="F31" s="2025" t="s">
        <v>278</v>
      </c>
      <c r="G31" s="2031">
        <v>8000</v>
      </c>
      <c r="H31" s="2027" t="s">
        <v>263</v>
      </c>
      <c r="I31" s="2028"/>
      <c r="J31" s="2028"/>
      <c r="K31" s="2025">
        <v>4</v>
      </c>
      <c r="L31" s="2028"/>
      <c r="M31" s="2028"/>
      <c r="N31" s="2028"/>
      <c r="O31" s="2028"/>
      <c r="P31" s="2028"/>
      <c r="Q31" s="2028"/>
      <c r="R31" s="2028"/>
      <c r="S31" s="2028"/>
      <c r="T31" s="2028"/>
      <c r="U31" s="2029">
        <f t="shared" si="1"/>
        <v>4</v>
      </c>
      <c r="V31" s="2030">
        <f>U31*G31</f>
        <v>32000</v>
      </c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</row>
    <row r="32" spans="1:34" ht="38.25" customHeight="1">
      <c r="A32" s="2032" t="s">
        <v>1678</v>
      </c>
      <c r="B32" s="2033"/>
      <c r="C32" s="2034"/>
      <c r="D32" s="2024"/>
      <c r="E32" s="2024"/>
      <c r="F32" s="2027"/>
      <c r="G32" s="2031"/>
      <c r="H32" s="2027"/>
      <c r="I32" s="2028"/>
      <c r="J32" s="2028"/>
      <c r="K32" s="2028"/>
      <c r="L32" s="2028"/>
      <c r="M32" s="2028"/>
      <c r="N32" s="2028"/>
      <c r="O32" s="2028"/>
      <c r="P32" s="2028"/>
      <c r="Q32" s="2028"/>
      <c r="R32" s="2028"/>
      <c r="S32" s="2028"/>
      <c r="T32" s="2028"/>
      <c r="U32" s="2029"/>
      <c r="V32" s="203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</row>
    <row r="33" spans="1:34" ht="18" customHeight="1">
      <c r="A33" s="2021">
        <v>1</v>
      </c>
      <c r="B33" s="2036" t="s">
        <v>1679</v>
      </c>
      <c r="C33" s="2036"/>
      <c r="D33" s="2024"/>
      <c r="E33" s="2024"/>
      <c r="F33" s="2027" t="s">
        <v>278</v>
      </c>
      <c r="G33" s="2031">
        <v>114</v>
      </c>
      <c r="H33" s="2027"/>
      <c r="I33" s="2028"/>
      <c r="J33" s="2028">
        <v>3</v>
      </c>
      <c r="K33" s="2028"/>
      <c r="L33" s="2028"/>
      <c r="M33" s="2028"/>
      <c r="N33" s="2028"/>
      <c r="O33" s="2028"/>
      <c r="P33" s="2028"/>
      <c r="Q33" s="2028"/>
      <c r="R33" s="2028"/>
      <c r="S33" s="2028"/>
      <c r="T33" s="2028"/>
      <c r="U33" s="2037">
        <f>J33</f>
        <v>3</v>
      </c>
      <c r="V33" s="2030">
        <f>G33*U33</f>
        <v>342</v>
      </c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</row>
    <row r="34" spans="1:34" ht="18" customHeight="1">
      <c r="A34" s="2021">
        <v>2</v>
      </c>
      <c r="B34" s="2036" t="s">
        <v>1680</v>
      </c>
      <c r="C34" s="2036"/>
      <c r="D34" s="2024"/>
      <c r="E34" s="2024"/>
      <c r="F34" s="2027" t="s">
        <v>182</v>
      </c>
      <c r="G34" s="2031">
        <v>9980</v>
      </c>
      <c r="H34" s="2027"/>
      <c r="I34" s="2028"/>
      <c r="J34" s="2028">
        <v>1</v>
      </c>
      <c r="K34" s="2028"/>
      <c r="L34" s="2028"/>
      <c r="M34" s="2028"/>
      <c r="N34" s="2028"/>
      <c r="O34" s="2028"/>
      <c r="P34" s="2028"/>
      <c r="Q34" s="2028"/>
      <c r="R34" s="2028"/>
      <c r="S34" s="2028"/>
      <c r="T34" s="2028"/>
      <c r="U34" s="2037">
        <f aca="true" t="shared" si="2" ref="U34:U58">J34</f>
        <v>1</v>
      </c>
      <c r="V34" s="2030">
        <f aca="true" t="shared" si="3" ref="V34:V58">G34*U34</f>
        <v>9980</v>
      </c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</row>
    <row r="35" spans="1:34" s="336" customFormat="1" ht="18" customHeight="1">
      <c r="A35" s="2021">
        <v>3</v>
      </c>
      <c r="B35" s="2036" t="s">
        <v>1667</v>
      </c>
      <c r="C35" s="2036"/>
      <c r="D35" s="2024"/>
      <c r="E35" s="2024"/>
      <c r="F35" s="2027" t="s">
        <v>960</v>
      </c>
      <c r="G35" s="2031">
        <v>12145</v>
      </c>
      <c r="H35" s="2027"/>
      <c r="I35" s="2028"/>
      <c r="J35" s="2028">
        <v>1</v>
      </c>
      <c r="K35" s="2028"/>
      <c r="L35" s="2028"/>
      <c r="M35" s="2028"/>
      <c r="N35" s="2028"/>
      <c r="O35" s="2028"/>
      <c r="P35" s="2028"/>
      <c r="Q35" s="2028"/>
      <c r="R35" s="2028"/>
      <c r="S35" s="2028"/>
      <c r="T35" s="2028"/>
      <c r="U35" s="2037">
        <f t="shared" si="2"/>
        <v>1</v>
      </c>
      <c r="V35" s="2030">
        <f t="shared" si="3"/>
        <v>12145</v>
      </c>
      <c r="W35" s="2038"/>
      <c r="X35" s="2038"/>
      <c r="Y35" s="2038"/>
      <c r="Z35" s="2038"/>
      <c r="AA35" s="2038"/>
      <c r="AB35" s="2038"/>
      <c r="AC35" s="2038"/>
      <c r="AD35" s="2038"/>
      <c r="AE35" s="2038"/>
      <c r="AF35" s="2038"/>
      <c r="AG35" s="2038"/>
      <c r="AH35" s="2038"/>
    </row>
    <row r="36" spans="1:34" s="336" customFormat="1" ht="18" customHeight="1">
      <c r="A36" s="2021">
        <v>4</v>
      </c>
      <c r="B36" s="2036" t="s">
        <v>1681</v>
      </c>
      <c r="C36" s="2036"/>
      <c r="D36" s="2024"/>
      <c r="E36" s="2024"/>
      <c r="F36" s="2027" t="s">
        <v>278</v>
      </c>
      <c r="G36" s="2031">
        <v>90</v>
      </c>
      <c r="H36" s="2027"/>
      <c r="I36" s="2028"/>
      <c r="J36" s="2028">
        <v>16</v>
      </c>
      <c r="K36" s="2028"/>
      <c r="L36" s="2028"/>
      <c r="M36" s="2028"/>
      <c r="N36" s="2028"/>
      <c r="O36" s="2028"/>
      <c r="P36" s="2028"/>
      <c r="Q36" s="2028"/>
      <c r="R36" s="2028"/>
      <c r="S36" s="2028"/>
      <c r="T36" s="2028"/>
      <c r="U36" s="2037">
        <f t="shared" si="2"/>
        <v>16</v>
      </c>
      <c r="V36" s="2030">
        <f t="shared" si="3"/>
        <v>1440</v>
      </c>
      <c r="W36" s="2038"/>
      <c r="X36" s="2038"/>
      <c r="Y36" s="2038"/>
      <c r="Z36" s="2038"/>
      <c r="AA36" s="2038"/>
      <c r="AB36" s="2038"/>
      <c r="AC36" s="2038"/>
      <c r="AD36" s="2038"/>
      <c r="AE36" s="2038"/>
      <c r="AF36" s="2038"/>
      <c r="AG36" s="2038"/>
      <c r="AH36" s="2038"/>
    </row>
    <row r="37" spans="1:34" s="336" customFormat="1" ht="18" customHeight="1">
      <c r="A37" s="2021">
        <v>5</v>
      </c>
      <c r="B37" s="2036" t="s">
        <v>1682</v>
      </c>
      <c r="C37" s="2036"/>
      <c r="D37" s="2024"/>
      <c r="E37" s="2024"/>
      <c r="F37" s="2027" t="s">
        <v>960</v>
      </c>
      <c r="G37" s="2031">
        <v>6980</v>
      </c>
      <c r="H37" s="2027"/>
      <c r="I37" s="2028"/>
      <c r="J37" s="2028">
        <v>1</v>
      </c>
      <c r="K37" s="2028"/>
      <c r="L37" s="2028"/>
      <c r="M37" s="2028"/>
      <c r="N37" s="2028"/>
      <c r="O37" s="2028"/>
      <c r="P37" s="2028"/>
      <c r="Q37" s="2028"/>
      <c r="R37" s="2028"/>
      <c r="S37" s="2028"/>
      <c r="T37" s="2028"/>
      <c r="U37" s="2037">
        <f t="shared" si="2"/>
        <v>1</v>
      </c>
      <c r="V37" s="2030">
        <f t="shared" si="3"/>
        <v>6980</v>
      </c>
      <c r="W37" s="2038"/>
      <c r="X37" s="2038"/>
      <c r="Y37" s="2038"/>
      <c r="Z37" s="2038"/>
      <c r="AA37" s="2038"/>
      <c r="AB37" s="2038"/>
      <c r="AC37" s="2038"/>
      <c r="AD37" s="2038"/>
      <c r="AE37" s="2038"/>
      <c r="AF37" s="2038"/>
      <c r="AG37" s="2038"/>
      <c r="AH37" s="2038"/>
    </row>
    <row r="38" spans="1:34" s="336" customFormat="1" ht="18" customHeight="1">
      <c r="A38" s="2021">
        <v>6</v>
      </c>
      <c r="B38" s="2036" t="s">
        <v>1683</v>
      </c>
      <c r="C38" s="2036"/>
      <c r="D38" s="2024"/>
      <c r="E38" s="2024"/>
      <c r="F38" s="2027" t="s">
        <v>960</v>
      </c>
      <c r="G38" s="2031">
        <v>160</v>
      </c>
      <c r="H38" s="2027"/>
      <c r="I38" s="2028"/>
      <c r="J38" s="2028">
        <v>1</v>
      </c>
      <c r="K38" s="2028"/>
      <c r="L38" s="2028"/>
      <c r="M38" s="2028"/>
      <c r="N38" s="2028"/>
      <c r="O38" s="2028"/>
      <c r="P38" s="2028"/>
      <c r="Q38" s="2028"/>
      <c r="R38" s="2028"/>
      <c r="S38" s="2028"/>
      <c r="T38" s="2028"/>
      <c r="U38" s="2037">
        <f t="shared" si="2"/>
        <v>1</v>
      </c>
      <c r="V38" s="2030">
        <f t="shared" si="3"/>
        <v>160</v>
      </c>
      <c r="W38" s="2038"/>
      <c r="X38" s="2038"/>
      <c r="Y38" s="2038"/>
      <c r="Z38" s="2038"/>
      <c r="AA38" s="2038"/>
      <c r="AB38" s="2038"/>
      <c r="AC38" s="2038"/>
      <c r="AD38" s="2038"/>
      <c r="AE38" s="2038"/>
      <c r="AF38" s="2038"/>
      <c r="AG38" s="2038"/>
      <c r="AH38" s="2038"/>
    </row>
    <row r="39" spans="1:34" s="336" customFormat="1" ht="18" customHeight="1">
      <c r="A39" s="2021">
        <v>7</v>
      </c>
      <c r="B39" s="2036" t="s">
        <v>1684</v>
      </c>
      <c r="C39" s="2036"/>
      <c r="D39" s="2024"/>
      <c r="E39" s="2024"/>
      <c r="F39" s="2027" t="s">
        <v>278</v>
      </c>
      <c r="G39" s="2031">
        <v>480</v>
      </c>
      <c r="H39" s="2027"/>
      <c r="I39" s="2028"/>
      <c r="J39" s="2028">
        <v>2</v>
      </c>
      <c r="K39" s="2028"/>
      <c r="L39" s="2028"/>
      <c r="M39" s="2028"/>
      <c r="N39" s="2028"/>
      <c r="O39" s="2028"/>
      <c r="P39" s="2028"/>
      <c r="Q39" s="2028"/>
      <c r="R39" s="2028"/>
      <c r="S39" s="2028"/>
      <c r="T39" s="2028"/>
      <c r="U39" s="2037">
        <f t="shared" si="2"/>
        <v>2</v>
      </c>
      <c r="V39" s="2030">
        <f t="shared" si="3"/>
        <v>960</v>
      </c>
      <c r="W39" s="2038"/>
      <c r="X39" s="2038"/>
      <c r="Y39" s="2038"/>
      <c r="Z39" s="2038"/>
      <c r="AA39" s="2038"/>
      <c r="AB39" s="2038"/>
      <c r="AC39" s="2038"/>
      <c r="AD39" s="2038"/>
      <c r="AE39" s="2038"/>
      <c r="AF39" s="2038"/>
      <c r="AG39" s="2038"/>
      <c r="AH39" s="2038"/>
    </row>
    <row r="40" spans="1:34" s="336" customFormat="1" ht="18" customHeight="1">
      <c r="A40" s="2021">
        <v>8</v>
      </c>
      <c r="B40" s="2036" t="s">
        <v>1685</v>
      </c>
      <c r="C40" s="2036"/>
      <c r="D40" s="2024"/>
      <c r="E40" s="2024"/>
      <c r="F40" s="2027" t="s">
        <v>960</v>
      </c>
      <c r="G40" s="2031">
        <v>1440</v>
      </c>
      <c r="H40" s="2027"/>
      <c r="I40" s="2028"/>
      <c r="J40" s="2028">
        <v>1</v>
      </c>
      <c r="K40" s="2028"/>
      <c r="L40" s="2028"/>
      <c r="M40" s="2028"/>
      <c r="N40" s="2028"/>
      <c r="O40" s="2028"/>
      <c r="P40" s="2028"/>
      <c r="Q40" s="2028"/>
      <c r="R40" s="2028"/>
      <c r="S40" s="2028"/>
      <c r="T40" s="2028"/>
      <c r="U40" s="2037">
        <f t="shared" si="2"/>
        <v>1</v>
      </c>
      <c r="V40" s="2030">
        <f t="shared" si="3"/>
        <v>1440</v>
      </c>
      <c r="W40" s="2038"/>
      <c r="X40" s="2038"/>
      <c r="Y40" s="2038"/>
      <c r="Z40" s="2038"/>
      <c r="AA40" s="2038"/>
      <c r="AB40" s="2038"/>
      <c r="AC40" s="2038"/>
      <c r="AD40" s="2038"/>
      <c r="AE40" s="2038"/>
      <c r="AF40" s="2038"/>
      <c r="AG40" s="2038"/>
      <c r="AH40" s="2038"/>
    </row>
    <row r="41" spans="1:34" s="336" customFormat="1" ht="18" customHeight="1">
      <c r="A41" s="2021">
        <v>9</v>
      </c>
      <c r="B41" s="2036" t="s">
        <v>1686</v>
      </c>
      <c r="C41" s="2036"/>
      <c r="D41" s="2024"/>
      <c r="E41" s="2024"/>
      <c r="F41" s="2027" t="s">
        <v>278</v>
      </c>
      <c r="G41" s="2031">
        <v>50</v>
      </c>
      <c r="H41" s="2027"/>
      <c r="I41" s="2028"/>
      <c r="J41" s="2028">
        <v>4</v>
      </c>
      <c r="K41" s="2028"/>
      <c r="L41" s="2028"/>
      <c r="M41" s="2028"/>
      <c r="N41" s="2028"/>
      <c r="O41" s="2028"/>
      <c r="P41" s="2028"/>
      <c r="Q41" s="2028"/>
      <c r="R41" s="2028"/>
      <c r="S41" s="2028"/>
      <c r="T41" s="2028"/>
      <c r="U41" s="2037">
        <f t="shared" si="2"/>
        <v>4</v>
      </c>
      <c r="V41" s="2030">
        <f t="shared" si="3"/>
        <v>200</v>
      </c>
      <c r="W41" s="2038"/>
      <c r="X41" s="2038"/>
      <c r="Y41" s="2038"/>
      <c r="Z41" s="2038"/>
      <c r="AA41" s="2038"/>
      <c r="AB41" s="2038"/>
      <c r="AC41" s="2038"/>
      <c r="AD41" s="2038"/>
      <c r="AE41" s="2038"/>
      <c r="AF41" s="2038"/>
      <c r="AG41" s="2038"/>
      <c r="AH41" s="2038"/>
    </row>
    <row r="42" spans="1:34" s="336" customFormat="1" ht="18" customHeight="1">
      <c r="A42" s="2021">
        <v>10</v>
      </c>
      <c r="B42" s="2036" t="s">
        <v>1687</v>
      </c>
      <c r="C42" s="2036"/>
      <c r="D42" s="2024"/>
      <c r="E42" s="2024"/>
      <c r="F42" s="2027" t="s">
        <v>404</v>
      </c>
      <c r="G42" s="2031">
        <v>48000</v>
      </c>
      <c r="H42" s="2027"/>
      <c r="I42" s="2028"/>
      <c r="J42" s="2028">
        <v>1</v>
      </c>
      <c r="K42" s="2028"/>
      <c r="L42" s="2028"/>
      <c r="M42" s="2028"/>
      <c r="N42" s="2028"/>
      <c r="O42" s="2028"/>
      <c r="P42" s="2028"/>
      <c r="Q42" s="2028"/>
      <c r="R42" s="2028"/>
      <c r="S42" s="2028"/>
      <c r="T42" s="2028"/>
      <c r="U42" s="2037">
        <f t="shared" si="2"/>
        <v>1</v>
      </c>
      <c r="V42" s="2030">
        <f t="shared" si="3"/>
        <v>48000</v>
      </c>
      <c r="W42" s="2038"/>
      <c r="X42" s="2038"/>
      <c r="Y42" s="2038"/>
      <c r="Z42" s="2038"/>
      <c r="AA42" s="2038"/>
      <c r="AB42" s="2038"/>
      <c r="AC42" s="2038"/>
      <c r="AD42" s="2038"/>
      <c r="AE42" s="2038"/>
      <c r="AF42" s="2038"/>
      <c r="AG42" s="2038"/>
      <c r="AH42" s="2038"/>
    </row>
    <row r="43" spans="1:34" s="336" customFormat="1" ht="18" customHeight="1">
      <c r="A43" s="2021">
        <v>11</v>
      </c>
      <c r="B43" s="2036" t="s">
        <v>1688</v>
      </c>
      <c r="C43" s="2036"/>
      <c r="D43" s="2024"/>
      <c r="E43" s="2024"/>
      <c r="F43" s="2027" t="s">
        <v>960</v>
      </c>
      <c r="G43" s="2031">
        <v>475</v>
      </c>
      <c r="H43" s="2027"/>
      <c r="I43" s="2028"/>
      <c r="J43" s="2028">
        <v>1</v>
      </c>
      <c r="K43" s="2028"/>
      <c r="L43" s="2028"/>
      <c r="M43" s="2028"/>
      <c r="N43" s="2028"/>
      <c r="O43" s="2028"/>
      <c r="P43" s="2028"/>
      <c r="Q43" s="2028"/>
      <c r="R43" s="2028"/>
      <c r="S43" s="2028"/>
      <c r="T43" s="2028"/>
      <c r="U43" s="2037">
        <f t="shared" si="2"/>
        <v>1</v>
      </c>
      <c r="V43" s="2030">
        <f t="shared" si="3"/>
        <v>475</v>
      </c>
      <c r="W43" s="2038"/>
      <c r="X43" s="2038"/>
      <c r="Y43" s="2038"/>
      <c r="Z43" s="2038"/>
      <c r="AA43" s="2038"/>
      <c r="AB43" s="2038"/>
      <c r="AC43" s="2038"/>
      <c r="AD43" s="2038"/>
      <c r="AE43" s="2038"/>
      <c r="AF43" s="2038"/>
      <c r="AG43" s="2038"/>
      <c r="AH43" s="2038"/>
    </row>
    <row r="44" spans="1:34" s="336" customFormat="1" ht="18" customHeight="1">
      <c r="A44" s="2021">
        <v>12</v>
      </c>
      <c r="B44" s="2036" t="s">
        <v>1689</v>
      </c>
      <c r="C44" s="2036"/>
      <c r="D44" s="2024"/>
      <c r="E44" s="2024"/>
      <c r="F44" s="2027" t="s">
        <v>278</v>
      </c>
      <c r="G44" s="2031">
        <v>380</v>
      </c>
      <c r="H44" s="2027"/>
      <c r="I44" s="2028"/>
      <c r="J44" s="2028">
        <v>11</v>
      </c>
      <c r="K44" s="2028"/>
      <c r="L44" s="2028"/>
      <c r="M44" s="2028"/>
      <c r="N44" s="2028"/>
      <c r="O44" s="2028"/>
      <c r="P44" s="2028"/>
      <c r="Q44" s="2028"/>
      <c r="R44" s="2028"/>
      <c r="S44" s="2028"/>
      <c r="T44" s="2028"/>
      <c r="U44" s="2037">
        <f t="shared" si="2"/>
        <v>11</v>
      </c>
      <c r="V44" s="2030">
        <f t="shared" si="3"/>
        <v>4180</v>
      </c>
      <c r="W44" s="2038"/>
      <c r="X44" s="2038"/>
      <c r="Y44" s="2038"/>
      <c r="Z44" s="2038"/>
      <c r="AA44" s="2038"/>
      <c r="AB44" s="2038"/>
      <c r="AC44" s="2038"/>
      <c r="AD44" s="2038"/>
      <c r="AE44" s="2038"/>
      <c r="AF44" s="2038"/>
      <c r="AG44" s="2038"/>
      <c r="AH44" s="2038"/>
    </row>
    <row r="45" spans="1:34" s="336" customFormat="1" ht="18" customHeight="1">
      <c r="A45" s="2021">
        <v>13</v>
      </c>
      <c r="B45" s="2036" t="s">
        <v>615</v>
      </c>
      <c r="C45" s="2036"/>
      <c r="D45" s="2024"/>
      <c r="E45" s="2024"/>
      <c r="F45" s="2027" t="s">
        <v>278</v>
      </c>
      <c r="G45" s="2031">
        <v>1300</v>
      </c>
      <c r="H45" s="2027"/>
      <c r="I45" s="2028"/>
      <c r="J45" s="2028">
        <v>2</v>
      </c>
      <c r="K45" s="2028"/>
      <c r="L45" s="2028"/>
      <c r="M45" s="2028"/>
      <c r="N45" s="2028"/>
      <c r="O45" s="2028"/>
      <c r="P45" s="2028"/>
      <c r="Q45" s="2028"/>
      <c r="R45" s="2028"/>
      <c r="S45" s="2028"/>
      <c r="T45" s="2028"/>
      <c r="U45" s="2037">
        <f t="shared" si="2"/>
        <v>2</v>
      </c>
      <c r="V45" s="2030">
        <f t="shared" si="3"/>
        <v>2600</v>
      </c>
      <c r="W45" s="2038"/>
      <c r="X45" s="2038"/>
      <c r="Y45" s="2038"/>
      <c r="Z45" s="2038"/>
      <c r="AA45" s="2038"/>
      <c r="AB45" s="2038"/>
      <c r="AC45" s="2038"/>
      <c r="AD45" s="2038"/>
      <c r="AE45" s="2038"/>
      <c r="AF45" s="2038"/>
      <c r="AG45" s="2038"/>
      <c r="AH45" s="2038"/>
    </row>
    <row r="46" spans="1:34" s="336" customFormat="1" ht="18" customHeight="1">
      <c r="A46" s="2021">
        <v>14</v>
      </c>
      <c r="B46" s="2036" t="s">
        <v>1690</v>
      </c>
      <c r="C46" s="2036"/>
      <c r="D46" s="2024"/>
      <c r="E46" s="2024"/>
      <c r="F46" s="2027" t="s">
        <v>960</v>
      </c>
      <c r="G46" s="2031">
        <v>2400</v>
      </c>
      <c r="H46" s="2027"/>
      <c r="I46" s="2028"/>
      <c r="J46" s="2028">
        <v>1</v>
      </c>
      <c r="K46" s="2028"/>
      <c r="L46" s="2028"/>
      <c r="M46" s="2028"/>
      <c r="N46" s="2028"/>
      <c r="O46" s="2028"/>
      <c r="P46" s="2028"/>
      <c r="Q46" s="2028"/>
      <c r="R46" s="2028"/>
      <c r="S46" s="2028"/>
      <c r="T46" s="2028"/>
      <c r="U46" s="2037">
        <f t="shared" si="2"/>
        <v>1</v>
      </c>
      <c r="V46" s="2030">
        <f t="shared" si="3"/>
        <v>2400</v>
      </c>
      <c r="W46" s="2038"/>
      <c r="X46" s="2038"/>
      <c r="Y46" s="2038"/>
      <c r="Z46" s="2038"/>
      <c r="AA46" s="2038"/>
      <c r="AB46" s="2038"/>
      <c r="AC46" s="2038"/>
      <c r="AD46" s="2038"/>
      <c r="AE46" s="2038"/>
      <c r="AF46" s="2038"/>
      <c r="AG46" s="2038"/>
      <c r="AH46" s="2038"/>
    </row>
    <row r="47" spans="1:34" s="336" customFormat="1" ht="18" customHeight="1">
      <c r="A47" s="2021">
        <v>15</v>
      </c>
      <c r="B47" s="2036" t="s">
        <v>616</v>
      </c>
      <c r="C47" s="2036"/>
      <c r="D47" s="2024"/>
      <c r="E47" s="2024"/>
      <c r="F47" s="2027" t="s">
        <v>278</v>
      </c>
      <c r="G47" s="2031">
        <v>1200</v>
      </c>
      <c r="H47" s="2027"/>
      <c r="I47" s="2028"/>
      <c r="J47" s="2028">
        <v>2</v>
      </c>
      <c r="K47" s="2028"/>
      <c r="L47" s="2028"/>
      <c r="M47" s="2028"/>
      <c r="N47" s="2028"/>
      <c r="O47" s="2028"/>
      <c r="P47" s="2028"/>
      <c r="Q47" s="2028"/>
      <c r="R47" s="2028"/>
      <c r="S47" s="2028"/>
      <c r="T47" s="2028"/>
      <c r="U47" s="2037">
        <f t="shared" si="2"/>
        <v>2</v>
      </c>
      <c r="V47" s="2030">
        <f t="shared" si="3"/>
        <v>2400</v>
      </c>
      <c r="W47" s="2038"/>
      <c r="X47" s="2038"/>
      <c r="Y47" s="2038"/>
      <c r="Z47" s="2038"/>
      <c r="AA47" s="2038"/>
      <c r="AB47" s="2038"/>
      <c r="AC47" s="2038"/>
      <c r="AD47" s="2038"/>
      <c r="AE47" s="2038"/>
      <c r="AF47" s="2038"/>
      <c r="AG47" s="2038"/>
      <c r="AH47" s="2038"/>
    </row>
    <row r="48" spans="1:34" s="336" customFormat="1" ht="18" customHeight="1">
      <c r="A48" s="2021">
        <v>16</v>
      </c>
      <c r="B48" s="2036" t="s">
        <v>1691</v>
      </c>
      <c r="C48" s="2036"/>
      <c r="D48" s="2024"/>
      <c r="E48" s="2024"/>
      <c r="F48" s="2027" t="s">
        <v>404</v>
      </c>
      <c r="G48" s="2031">
        <v>18000</v>
      </c>
      <c r="H48" s="2027"/>
      <c r="I48" s="2028"/>
      <c r="J48" s="2028">
        <v>1</v>
      </c>
      <c r="K48" s="2028"/>
      <c r="L48" s="2028"/>
      <c r="M48" s="2028"/>
      <c r="N48" s="2028"/>
      <c r="O48" s="2028"/>
      <c r="P48" s="2028"/>
      <c r="Q48" s="2028"/>
      <c r="R48" s="2028"/>
      <c r="S48" s="2028"/>
      <c r="T48" s="2028"/>
      <c r="U48" s="2037">
        <f t="shared" si="2"/>
        <v>1</v>
      </c>
      <c r="V48" s="2030">
        <f t="shared" si="3"/>
        <v>18000</v>
      </c>
      <c r="W48" s="2038"/>
      <c r="X48" s="2038"/>
      <c r="Y48" s="2038"/>
      <c r="Z48" s="2038"/>
      <c r="AA48" s="2038"/>
      <c r="AB48" s="2038"/>
      <c r="AC48" s="2038"/>
      <c r="AD48" s="2038"/>
      <c r="AE48" s="2038"/>
      <c r="AF48" s="2038"/>
      <c r="AG48" s="2038"/>
      <c r="AH48" s="2038"/>
    </row>
    <row r="49" spans="1:34" s="336" customFormat="1" ht="18" customHeight="1">
      <c r="A49" s="2021">
        <v>17</v>
      </c>
      <c r="B49" s="2036" t="s">
        <v>1692</v>
      </c>
      <c r="C49" s="2036"/>
      <c r="D49" s="2024"/>
      <c r="E49" s="2024"/>
      <c r="F49" s="2027" t="s">
        <v>960</v>
      </c>
      <c r="G49" s="2031">
        <v>300</v>
      </c>
      <c r="H49" s="2027"/>
      <c r="I49" s="2028"/>
      <c r="J49" s="2028">
        <v>1</v>
      </c>
      <c r="K49" s="2028"/>
      <c r="L49" s="2028"/>
      <c r="M49" s="2028"/>
      <c r="N49" s="2028"/>
      <c r="O49" s="2028"/>
      <c r="P49" s="2028"/>
      <c r="Q49" s="2028"/>
      <c r="R49" s="2028"/>
      <c r="S49" s="2028"/>
      <c r="T49" s="2028"/>
      <c r="U49" s="2037">
        <f t="shared" si="2"/>
        <v>1</v>
      </c>
      <c r="V49" s="2030">
        <f t="shared" si="3"/>
        <v>300</v>
      </c>
      <c r="W49" s="2038"/>
      <c r="X49" s="2038"/>
      <c r="Y49" s="2038"/>
      <c r="Z49" s="2038"/>
      <c r="AA49" s="2038"/>
      <c r="AB49" s="2038"/>
      <c r="AC49" s="2038"/>
      <c r="AD49" s="2038"/>
      <c r="AE49" s="2038"/>
      <c r="AF49" s="2038"/>
      <c r="AG49" s="2038"/>
      <c r="AH49" s="2038"/>
    </row>
    <row r="50" spans="1:34" s="336" customFormat="1" ht="18" customHeight="1">
      <c r="A50" s="2021">
        <v>18</v>
      </c>
      <c r="B50" s="2036" t="s">
        <v>1693</v>
      </c>
      <c r="C50" s="2036"/>
      <c r="D50" s="2024"/>
      <c r="E50" s="2024"/>
      <c r="F50" s="2027" t="s">
        <v>278</v>
      </c>
      <c r="G50" s="2031">
        <v>195</v>
      </c>
      <c r="H50" s="2027"/>
      <c r="I50" s="2028"/>
      <c r="J50" s="2028">
        <v>4</v>
      </c>
      <c r="K50" s="2028"/>
      <c r="L50" s="2028"/>
      <c r="M50" s="2028"/>
      <c r="N50" s="2028"/>
      <c r="O50" s="2028"/>
      <c r="P50" s="2028"/>
      <c r="Q50" s="2028"/>
      <c r="R50" s="2028"/>
      <c r="S50" s="2028"/>
      <c r="T50" s="2028"/>
      <c r="U50" s="2037">
        <f t="shared" si="2"/>
        <v>4</v>
      </c>
      <c r="V50" s="2030">
        <f t="shared" si="3"/>
        <v>780</v>
      </c>
      <c r="W50" s="2038"/>
      <c r="X50" s="2038"/>
      <c r="Y50" s="2038"/>
      <c r="Z50" s="2038"/>
      <c r="AA50" s="2038"/>
      <c r="AB50" s="2038"/>
      <c r="AC50" s="2038"/>
      <c r="AD50" s="2038"/>
      <c r="AE50" s="2038"/>
      <c r="AF50" s="2038"/>
      <c r="AG50" s="2038"/>
      <c r="AH50" s="2038"/>
    </row>
    <row r="51" spans="1:34" s="336" customFormat="1" ht="18" customHeight="1">
      <c r="A51" s="2021">
        <v>19</v>
      </c>
      <c r="B51" s="2036" t="s">
        <v>1694</v>
      </c>
      <c r="C51" s="2036"/>
      <c r="D51" s="2024"/>
      <c r="E51" s="2024"/>
      <c r="F51" s="2027" t="s">
        <v>278</v>
      </c>
      <c r="G51" s="2031">
        <v>55</v>
      </c>
      <c r="H51" s="2027"/>
      <c r="I51" s="2028"/>
      <c r="J51" s="2028">
        <v>2</v>
      </c>
      <c r="K51" s="2028"/>
      <c r="L51" s="2028"/>
      <c r="M51" s="2028"/>
      <c r="N51" s="2028"/>
      <c r="O51" s="2028"/>
      <c r="P51" s="2028"/>
      <c r="Q51" s="2028"/>
      <c r="R51" s="2028"/>
      <c r="S51" s="2028"/>
      <c r="T51" s="2028"/>
      <c r="U51" s="2037">
        <f t="shared" si="2"/>
        <v>2</v>
      </c>
      <c r="V51" s="2030">
        <f t="shared" si="3"/>
        <v>110</v>
      </c>
      <c r="W51" s="2038"/>
      <c r="X51" s="2038"/>
      <c r="Y51" s="2038"/>
      <c r="Z51" s="2038"/>
      <c r="AA51" s="2038"/>
      <c r="AB51" s="2038"/>
      <c r="AC51" s="2038"/>
      <c r="AD51" s="2038"/>
      <c r="AE51" s="2038"/>
      <c r="AF51" s="2038"/>
      <c r="AG51" s="2038"/>
      <c r="AH51" s="2038"/>
    </row>
    <row r="52" spans="1:34" s="336" customFormat="1" ht="18" customHeight="1">
      <c r="A52" s="2021">
        <v>20</v>
      </c>
      <c r="B52" s="2036" t="s">
        <v>1695</v>
      </c>
      <c r="C52" s="2036"/>
      <c r="D52" s="2024"/>
      <c r="E52" s="2024"/>
      <c r="F52" s="2027" t="s">
        <v>960</v>
      </c>
      <c r="G52" s="2031">
        <v>270</v>
      </c>
      <c r="H52" s="2027"/>
      <c r="I52" s="2028"/>
      <c r="J52" s="2028">
        <v>1</v>
      </c>
      <c r="K52" s="2028"/>
      <c r="L52" s="2028"/>
      <c r="M52" s="2028"/>
      <c r="N52" s="2028"/>
      <c r="O52" s="2028"/>
      <c r="P52" s="2028"/>
      <c r="Q52" s="2028"/>
      <c r="R52" s="2028"/>
      <c r="S52" s="2028"/>
      <c r="T52" s="2028"/>
      <c r="U52" s="2037">
        <f t="shared" si="2"/>
        <v>1</v>
      </c>
      <c r="V52" s="2030">
        <f t="shared" si="3"/>
        <v>270</v>
      </c>
      <c r="W52" s="2038"/>
      <c r="X52" s="2038"/>
      <c r="Y52" s="2038"/>
      <c r="Z52" s="2038"/>
      <c r="AA52" s="2038"/>
      <c r="AB52" s="2038"/>
      <c r="AC52" s="2038"/>
      <c r="AD52" s="2038"/>
      <c r="AE52" s="2038"/>
      <c r="AF52" s="2038"/>
      <c r="AG52" s="2038"/>
      <c r="AH52" s="2038"/>
    </row>
    <row r="53" spans="1:34" s="336" customFormat="1" ht="18" customHeight="1">
      <c r="A53" s="2021">
        <v>21</v>
      </c>
      <c r="B53" s="2036" t="s">
        <v>1696</v>
      </c>
      <c r="C53" s="2036"/>
      <c r="D53" s="2024"/>
      <c r="E53" s="2024"/>
      <c r="F53" s="2027" t="s">
        <v>278</v>
      </c>
      <c r="G53" s="2031">
        <v>10350</v>
      </c>
      <c r="H53" s="2027"/>
      <c r="I53" s="2028"/>
      <c r="J53" s="2028">
        <v>3</v>
      </c>
      <c r="K53" s="2028"/>
      <c r="L53" s="2028"/>
      <c r="M53" s="2028"/>
      <c r="N53" s="2028"/>
      <c r="O53" s="2028"/>
      <c r="P53" s="2028"/>
      <c r="Q53" s="2028"/>
      <c r="R53" s="2028"/>
      <c r="S53" s="2028"/>
      <c r="T53" s="2028"/>
      <c r="U53" s="2037">
        <f t="shared" si="2"/>
        <v>3</v>
      </c>
      <c r="V53" s="2030">
        <f t="shared" si="3"/>
        <v>31050</v>
      </c>
      <c r="W53" s="2038"/>
      <c r="X53" s="2038"/>
      <c r="Y53" s="2038"/>
      <c r="Z53" s="2038"/>
      <c r="AA53" s="2038"/>
      <c r="AB53" s="2038"/>
      <c r="AC53" s="2038"/>
      <c r="AD53" s="2038"/>
      <c r="AE53" s="2038"/>
      <c r="AF53" s="2038"/>
      <c r="AG53" s="2038"/>
      <c r="AH53" s="2038"/>
    </row>
    <row r="54" spans="1:34" s="336" customFormat="1" ht="18" customHeight="1">
      <c r="A54" s="2021">
        <v>22</v>
      </c>
      <c r="B54" s="2036" t="s">
        <v>1697</v>
      </c>
      <c r="C54" s="2036"/>
      <c r="D54" s="2024"/>
      <c r="E54" s="2024"/>
      <c r="F54" s="2027" t="s">
        <v>278</v>
      </c>
      <c r="G54" s="2031">
        <v>6800</v>
      </c>
      <c r="H54" s="2027"/>
      <c r="I54" s="2028"/>
      <c r="J54" s="2028">
        <v>3</v>
      </c>
      <c r="K54" s="2028"/>
      <c r="L54" s="2028"/>
      <c r="M54" s="2028"/>
      <c r="N54" s="2028"/>
      <c r="O54" s="2028"/>
      <c r="P54" s="2028"/>
      <c r="Q54" s="2028"/>
      <c r="R54" s="2028"/>
      <c r="S54" s="2028"/>
      <c r="T54" s="2028"/>
      <c r="U54" s="2037">
        <f t="shared" si="2"/>
        <v>3</v>
      </c>
      <c r="V54" s="2030">
        <f t="shared" si="3"/>
        <v>20400</v>
      </c>
      <c r="W54" s="2038"/>
      <c r="X54" s="2038"/>
      <c r="Y54" s="2038"/>
      <c r="Z54" s="2038"/>
      <c r="AA54" s="2038"/>
      <c r="AB54" s="2038"/>
      <c r="AC54" s="2038"/>
      <c r="AD54" s="2038"/>
      <c r="AE54" s="2038"/>
      <c r="AF54" s="2038"/>
      <c r="AG54" s="2038"/>
      <c r="AH54" s="2038"/>
    </row>
    <row r="55" spans="1:34" s="336" customFormat="1" ht="18" customHeight="1">
      <c r="A55" s="2021">
        <v>23</v>
      </c>
      <c r="B55" s="2036" t="s">
        <v>1698</v>
      </c>
      <c r="C55" s="2036"/>
      <c r="D55" s="2024"/>
      <c r="E55" s="2024"/>
      <c r="F55" s="2027" t="s">
        <v>278</v>
      </c>
      <c r="G55" s="2031">
        <v>6300</v>
      </c>
      <c r="H55" s="2027"/>
      <c r="I55" s="2028"/>
      <c r="J55" s="2028">
        <v>2</v>
      </c>
      <c r="K55" s="2028"/>
      <c r="L55" s="2028"/>
      <c r="M55" s="2028"/>
      <c r="N55" s="2028"/>
      <c r="O55" s="2028"/>
      <c r="P55" s="2028"/>
      <c r="Q55" s="2028"/>
      <c r="R55" s="2028"/>
      <c r="S55" s="2028"/>
      <c r="T55" s="2028"/>
      <c r="U55" s="2037">
        <f t="shared" si="2"/>
        <v>2</v>
      </c>
      <c r="V55" s="2030">
        <f t="shared" si="3"/>
        <v>12600</v>
      </c>
      <c r="W55" s="2038"/>
      <c r="X55" s="2038"/>
      <c r="Y55" s="2038"/>
      <c r="Z55" s="2038"/>
      <c r="AA55" s="2038"/>
      <c r="AB55" s="2038"/>
      <c r="AC55" s="2038"/>
      <c r="AD55" s="2038"/>
      <c r="AE55" s="2038"/>
      <c r="AF55" s="2038"/>
      <c r="AG55" s="2038"/>
      <c r="AH55" s="2038"/>
    </row>
    <row r="56" spans="1:34" s="336" customFormat="1" ht="18" customHeight="1">
      <c r="A56" s="2021">
        <v>24</v>
      </c>
      <c r="B56" s="2036" t="s">
        <v>1699</v>
      </c>
      <c r="C56" s="2036"/>
      <c r="D56" s="2024"/>
      <c r="E56" s="2024"/>
      <c r="F56" s="2027" t="s">
        <v>1700</v>
      </c>
      <c r="G56" s="2031">
        <v>2800</v>
      </c>
      <c r="H56" s="2027"/>
      <c r="I56" s="2028"/>
      <c r="J56" s="2028">
        <v>1</v>
      </c>
      <c r="K56" s="2028"/>
      <c r="L56" s="2028"/>
      <c r="M56" s="2028"/>
      <c r="N56" s="2028"/>
      <c r="O56" s="2028"/>
      <c r="P56" s="2028"/>
      <c r="Q56" s="2028"/>
      <c r="R56" s="2028"/>
      <c r="S56" s="2028"/>
      <c r="T56" s="2028"/>
      <c r="U56" s="2037">
        <f t="shared" si="2"/>
        <v>1</v>
      </c>
      <c r="V56" s="2030">
        <f t="shared" si="3"/>
        <v>2800</v>
      </c>
      <c r="W56" s="2038"/>
      <c r="X56" s="2038"/>
      <c r="Y56" s="2038"/>
      <c r="Z56" s="2038"/>
      <c r="AA56" s="2038"/>
      <c r="AB56" s="2038"/>
      <c r="AC56" s="2038"/>
      <c r="AD56" s="2038"/>
      <c r="AE56" s="2038"/>
      <c r="AF56" s="2038"/>
      <c r="AG56" s="2038"/>
      <c r="AH56" s="2038"/>
    </row>
    <row r="57" spans="1:34" s="336" customFormat="1" ht="18" customHeight="1">
      <c r="A57" s="2021">
        <v>25</v>
      </c>
      <c r="B57" s="2036" t="s">
        <v>1701</v>
      </c>
      <c r="C57" s="2036"/>
      <c r="D57" s="2024"/>
      <c r="E57" s="2024"/>
      <c r="F57" s="2027" t="s">
        <v>960</v>
      </c>
      <c r="G57" s="2031">
        <v>900</v>
      </c>
      <c r="H57" s="2027"/>
      <c r="I57" s="2028"/>
      <c r="J57" s="2028">
        <v>1</v>
      </c>
      <c r="K57" s="2028"/>
      <c r="L57" s="2028"/>
      <c r="M57" s="2028"/>
      <c r="N57" s="2028"/>
      <c r="O57" s="2028"/>
      <c r="P57" s="2028"/>
      <c r="Q57" s="2028"/>
      <c r="R57" s="2028"/>
      <c r="S57" s="2028"/>
      <c r="T57" s="2028"/>
      <c r="U57" s="2037">
        <f t="shared" si="2"/>
        <v>1</v>
      </c>
      <c r="V57" s="2030">
        <f t="shared" si="3"/>
        <v>900</v>
      </c>
      <c r="W57" s="2038"/>
      <c r="X57" s="2038"/>
      <c r="Y57" s="2038"/>
      <c r="Z57" s="2038"/>
      <c r="AA57" s="2038"/>
      <c r="AB57" s="2038"/>
      <c r="AC57" s="2038"/>
      <c r="AD57" s="2038"/>
      <c r="AE57" s="2038"/>
      <c r="AF57" s="2038"/>
      <c r="AG57" s="2038"/>
      <c r="AH57" s="2038"/>
    </row>
    <row r="58" spans="1:34" s="336" customFormat="1" ht="18" customHeight="1">
      <c r="A58" s="2021">
        <v>26</v>
      </c>
      <c r="B58" s="2036" t="s">
        <v>1702</v>
      </c>
      <c r="C58" s="2036"/>
      <c r="D58" s="2024"/>
      <c r="E58" s="2024"/>
      <c r="F58" s="2027" t="s">
        <v>278</v>
      </c>
      <c r="G58" s="2031">
        <v>130</v>
      </c>
      <c r="H58" s="2027"/>
      <c r="I58" s="2028"/>
      <c r="J58" s="2028">
        <v>5</v>
      </c>
      <c r="K58" s="2028"/>
      <c r="L58" s="2028"/>
      <c r="M58" s="2028"/>
      <c r="N58" s="2028"/>
      <c r="O58" s="2028"/>
      <c r="P58" s="2028"/>
      <c r="Q58" s="2028"/>
      <c r="R58" s="2028"/>
      <c r="S58" s="2028"/>
      <c r="T58" s="2028"/>
      <c r="U58" s="2037">
        <f t="shared" si="2"/>
        <v>5</v>
      </c>
      <c r="V58" s="2030">
        <f t="shared" si="3"/>
        <v>650</v>
      </c>
      <c r="W58" s="2038"/>
      <c r="X58" s="2038"/>
      <c r="Y58" s="2038"/>
      <c r="Z58" s="2038"/>
      <c r="AA58" s="2038"/>
      <c r="AB58" s="2038"/>
      <c r="AC58" s="2038"/>
      <c r="AD58" s="2038"/>
      <c r="AE58" s="2038"/>
      <c r="AF58" s="2038"/>
      <c r="AG58" s="2038"/>
      <c r="AH58" s="2038"/>
    </row>
    <row r="59" spans="1:34" s="336" customFormat="1" ht="31.5" customHeight="1">
      <c r="A59" s="2032" t="s">
        <v>1703</v>
      </c>
      <c r="B59" s="2033"/>
      <c r="C59" s="2034"/>
      <c r="D59" s="2039"/>
      <c r="E59" s="2040"/>
      <c r="F59" s="2040"/>
      <c r="G59" s="2040"/>
      <c r="H59" s="2040"/>
      <c r="I59" s="2040"/>
      <c r="J59" s="2040"/>
      <c r="K59" s="2040"/>
      <c r="L59" s="2040"/>
      <c r="M59" s="2040"/>
      <c r="N59" s="2040"/>
      <c r="O59" s="2040"/>
      <c r="P59" s="2040"/>
      <c r="Q59" s="2040"/>
      <c r="R59" s="2040"/>
      <c r="S59" s="2040"/>
      <c r="T59" s="2040"/>
      <c r="U59" s="2041"/>
      <c r="V59" s="2042"/>
      <c r="W59" s="2038"/>
      <c r="X59" s="2038"/>
      <c r="Y59" s="2038"/>
      <c r="Z59" s="2038"/>
      <c r="AA59" s="2038"/>
      <c r="AB59" s="2038"/>
      <c r="AC59" s="2038"/>
      <c r="AD59" s="2038"/>
      <c r="AE59" s="2038"/>
      <c r="AF59" s="2038"/>
      <c r="AG59" s="2038"/>
      <c r="AH59" s="2038"/>
    </row>
    <row r="60" spans="1:34" s="336" customFormat="1" ht="18" customHeight="1">
      <c r="A60" s="2021">
        <v>1</v>
      </c>
      <c r="B60" s="2036" t="s">
        <v>1682</v>
      </c>
      <c r="C60" s="2036"/>
      <c r="D60" s="2024"/>
      <c r="E60" s="2024"/>
      <c r="F60" s="2027" t="s">
        <v>960</v>
      </c>
      <c r="G60" s="2031">
        <v>11900</v>
      </c>
      <c r="H60" s="2027"/>
      <c r="I60" s="2028"/>
      <c r="J60" s="2028"/>
      <c r="K60" s="2028">
        <v>1</v>
      </c>
      <c r="L60" s="2028"/>
      <c r="M60" s="2028"/>
      <c r="N60" s="2028"/>
      <c r="O60" s="2028"/>
      <c r="P60" s="2028"/>
      <c r="Q60" s="2028"/>
      <c r="R60" s="2028"/>
      <c r="S60" s="2028"/>
      <c r="T60" s="2028"/>
      <c r="U60" s="2037">
        <f>K60</f>
        <v>1</v>
      </c>
      <c r="V60" s="2030">
        <f>U60*G60</f>
        <v>11900</v>
      </c>
      <c r="W60" s="2038"/>
      <c r="X60" s="2038"/>
      <c r="Y60" s="2038"/>
      <c r="Z60" s="2038"/>
      <c r="AA60" s="2038"/>
      <c r="AB60" s="2038"/>
      <c r="AC60" s="2038"/>
      <c r="AD60" s="2038"/>
      <c r="AE60" s="2038"/>
      <c r="AF60" s="2038"/>
      <c r="AG60" s="2038"/>
      <c r="AH60" s="2038"/>
    </row>
    <row r="61" spans="1:34" s="336" customFormat="1" ht="18" customHeight="1">
      <c r="A61" s="2021">
        <v>2</v>
      </c>
      <c r="B61" s="2036" t="s">
        <v>1704</v>
      </c>
      <c r="C61" s="2036"/>
      <c r="D61" s="2024"/>
      <c r="E61" s="2024"/>
      <c r="F61" s="2027" t="s">
        <v>278</v>
      </c>
      <c r="G61" s="2031">
        <v>95</v>
      </c>
      <c r="H61" s="2027"/>
      <c r="I61" s="2028"/>
      <c r="J61" s="2028"/>
      <c r="K61" s="2028">
        <v>2</v>
      </c>
      <c r="L61" s="2028"/>
      <c r="M61" s="2028"/>
      <c r="N61" s="2028"/>
      <c r="O61" s="2028"/>
      <c r="P61" s="2028"/>
      <c r="Q61" s="2028"/>
      <c r="R61" s="2028"/>
      <c r="S61" s="2028"/>
      <c r="T61" s="2028"/>
      <c r="U61" s="2037">
        <f aca="true" t="shared" si="4" ref="U61:U68">K61</f>
        <v>2</v>
      </c>
      <c r="V61" s="2030">
        <f aca="true" t="shared" si="5" ref="V61:V68">U61*G61</f>
        <v>190</v>
      </c>
      <c r="W61" s="2038"/>
      <c r="X61" s="2038"/>
      <c r="Y61" s="2038"/>
      <c r="Z61" s="2038"/>
      <c r="AA61" s="2038"/>
      <c r="AB61" s="2038"/>
      <c r="AC61" s="2038"/>
      <c r="AD61" s="2038"/>
      <c r="AE61" s="2038"/>
      <c r="AF61" s="2038"/>
      <c r="AG61" s="2038"/>
      <c r="AH61" s="2038"/>
    </row>
    <row r="62" spans="1:34" s="336" customFormat="1" ht="18" customHeight="1">
      <c r="A62" s="2021">
        <v>3</v>
      </c>
      <c r="B62" s="2036" t="s">
        <v>1705</v>
      </c>
      <c r="C62" s="2036"/>
      <c r="D62" s="2024"/>
      <c r="E62" s="2024"/>
      <c r="F62" s="2027" t="s">
        <v>193</v>
      </c>
      <c r="G62" s="2031">
        <v>480</v>
      </c>
      <c r="H62" s="2027"/>
      <c r="I62" s="2028"/>
      <c r="J62" s="2028"/>
      <c r="K62" s="2028">
        <v>1</v>
      </c>
      <c r="L62" s="2028"/>
      <c r="M62" s="2028"/>
      <c r="N62" s="2028"/>
      <c r="O62" s="2028"/>
      <c r="P62" s="2028"/>
      <c r="Q62" s="2028"/>
      <c r="R62" s="2028"/>
      <c r="S62" s="2028"/>
      <c r="T62" s="2028"/>
      <c r="U62" s="2037">
        <f t="shared" si="4"/>
        <v>1</v>
      </c>
      <c r="V62" s="2030">
        <f t="shared" si="5"/>
        <v>480</v>
      </c>
      <c r="W62" s="2038"/>
      <c r="X62" s="2038"/>
      <c r="Y62" s="2038"/>
      <c r="Z62" s="2038"/>
      <c r="AA62" s="2038"/>
      <c r="AB62" s="2038"/>
      <c r="AC62" s="2038"/>
      <c r="AD62" s="2038"/>
      <c r="AE62" s="2038"/>
      <c r="AF62" s="2038"/>
      <c r="AG62" s="2038"/>
      <c r="AH62" s="2038"/>
    </row>
    <row r="63" spans="1:34" s="336" customFormat="1" ht="18" customHeight="1">
      <c r="A63" s="2021">
        <v>4</v>
      </c>
      <c r="B63" s="2036" t="s">
        <v>1706</v>
      </c>
      <c r="C63" s="2036"/>
      <c r="D63" s="2024"/>
      <c r="E63" s="2024"/>
      <c r="F63" s="2027" t="s">
        <v>960</v>
      </c>
      <c r="G63" s="2031">
        <v>3300</v>
      </c>
      <c r="H63" s="2027"/>
      <c r="I63" s="2028"/>
      <c r="J63" s="2028"/>
      <c r="K63" s="2028">
        <v>1</v>
      </c>
      <c r="L63" s="2028"/>
      <c r="M63" s="2028"/>
      <c r="N63" s="2028"/>
      <c r="O63" s="2028"/>
      <c r="P63" s="2028"/>
      <c r="Q63" s="2028"/>
      <c r="R63" s="2028"/>
      <c r="S63" s="2028"/>
      <c r="T63" s="2028"/>
      <c r="U63" s="2037">
        <f t="shared" si="4"/>
        <v>1</v>
      </c>
      <c r="V63" s="2030">
        <f t="shared" si="5"/>
        <v>3300</v>
      </c>
      <c r="W63" s="2038"/>
      <c r="X63" s="2038"/>
      <c r="Y63" s="2038"/>
      <c r="Z63" s="2038"/>
      <c r="AA63" s="2038"/>
      <c r="AB63" s="2038"/>
      <c r="AC63" s="2038"/>
      <c r="AD63" s="2038"/>
      <c r="AE63" s="2038"/>
      <c r="AF63" s="2038"/>
      <c r="AG63" s="2038"/>
      <c r="AH63" s="2038"/>
    </row>
    <row r="64" spans="1:34" s="336" customFormat="1" ht="18" customHeight="1">
      <c r="A64" s="2021">
        <v>5</v>
      </c>
      <c r="B64" s="2036" t="s">
        <v>1688</v>
      </c>
      <c r="C64" s="2036"/>
      <c r="D64" s="2024"/>
      <c r="E64" s="2024"/>
      <c r="F64" s="2027" t="s">
        <v>960</v>
      </c>
      <c r="G64" s="2031">
        <v>1140</v>
      </c>
      <c r="H64" s="2027"/>
      <c r="I64" s="2028"/>
      <c r="J64" s="2028"/>
      <c r="K64" s="2028">
        <v>1</v>
      </c>
      <c r="L64" s="2028"/>
      <c r="M64" s="2028"/>
      <c r="N64" s="2028"/>
      <c r="O64" s="2028"/>
      <c r="P64" s="2028"/>
      <c r="Q64" s="2028"/>
      <c r="R64" s="2028"/>
      <c r="S64" s="2028"/>
      <c r="T64" s="2028"/>
      <c r="U64" s="2037">
        <f t="shared" si="4"/>
        <v>1</v>
      </c>
      <c r="V64" s="2030">
        <f t="shared" si="5"/>
        <v>1140</v>
      </c>
      <c r="W64" s="2038"/>
      <c r="X64" s="2038"/>
      <c r="Y64" s="2038"/>
      <c r="Z64" s="2038"/>
      <c r="AA64" s="2038"/>
      <c r="AB64" s="2038"/>
      <c r="AC64" s="2038"/>
      <c r="AD64" s="2038"/>
      <c r="AE64" s="2038"/>
      <c r="AF64" s="2038"/>
      <c r="AG64" s="2038"/>
      <c r="AH64" s="2038"/>
    </row>
    <row r="65" spans="1:34" s="336" customFormat="1" ht="18" customHeight="1">
      <c r="A65" s="2021">
        <v>6</v>
      </c>
      <c r="B65" s="2036" t="s">
        <v>615</v>
      </c>
      <c r="C65" s="2036"/>
      <c r="D65" s="2024"/>
      <c r="E65" s="2024"/>
      <c r="F65" s="2027" t="s">
        <v>960</v>
      </c>
      <c r="G65" s="2031">
        <v>570</v>
      </c>
      <c r="H65" s="2027"/>
      <c r="I65" s="2028"/>
      <c r="J65" s="2028"/>
      <c r="K65" s="2028">
        <v>1</v>
      </c>
      <c r="L65" s="2028"/>
      <c r="M65" s="2028"/>
      <c r="N65" s="2028"/>
      <c r="O65" s="2028"/>
      <c r="P65" s="2028"/>
      <c r="Q65" s="2028"/>
      <c r="R65" s="2028"/>
      <c r="S65" s="2028"/>
      <c r="T65" s="2028"/>
      <c r="U65" s="2043">
        <f t="shared" si="4"/>
        <v>1</v>
      </c>
      <c r="V65" s="2030">
        <f t="shared" si="5"/>
        <v>570</v>
      </c>
      <c r="W65" s="2038"/>
      <c r="X65" s="2038"/>
      <c r="Y65" s="2038"/>
      <c r="Z65" s="2038"/>
      <c r="AA65" s="2038"/>
      <c r="AB65" s="2038"/>
      <c r="AC65" s="2038"/>
      <c r="AD65" s="2038"/>
      <c r="AE65" s="2038"/>
      <c r="AF65" s="2038"/>
      <c r="AG65" s="2038"/>
      <c r="AH65" s="2038"/>
    </row>
    <row r="66" spans="1:34" s="336" customFormat="1" ht="18" customHeight="1">
      <c r="A66" s="2021">
        <v>7</v>
      </c>
      <c r="B66" s="2036" t="s">
        <v>616</v>
      </c>
      <c r="C66" s="2036"/>
      <c r="D66" s="2024"/>
      <c r="E66" s="2024"/>
      <c r="F66" s="2027" t="s">
        <v>278</v>
      </c>
      <c r="G66" s="2031">
        <v>456</v>
      </c>
      <c r="H66" s="2027"/>
      <c r="I66" s="2028"/>
      <c r="J66" s="2028"/>
      <c r="K66" s="2028">
        <v>2</v>
      </c>
      <c r="L66" s="2028"/>
      <c r="M66" s="2028"/>
      <c r="N66" s="2028"/>
      <c r="O66" s="2028"/>
      <c r="P66" s="2028"/>
      <c r="Q66" s="2028"/>
      <c r="R66" s="2028"/>
      <c r="S66" s="2028"/>
      <c r="T66" s="2028"/>
      <c r="U66" s="2043">
        <f t="shared" si="4"/>
        <v>2</v>
      </c>
      <c r="V66" s="2030">
        <f t="shared" si="5"/>
        <v>912</v>
      </c>
      <c r="W66" s="2038"/>
      <c r="X66" s="2038"/>
      <c r="Y66" s="2038"/>
      <c r="Z66" s="2038"/>
      <c r="AA66" s="2038"/>
      <c r="AB66" s="2038"/>
      <c r="AC66" s="2038"/>
      <c r="AD66" s="2038"/>
      <c r="AE66" s="2038"/>
      <c r="AF66" s="2038"/>
      <c r="AG66" s="2038"/>
      <c r="AH66" s="2038"/>
    </row>
    <row r="67" spans="1:34" s="336" customFormat="1" ht="18" customHeight="1">
      <c r="A67" s="2021">
        <v>8</v>
      </c>
      <c r="B67" s="2036" t="s">
        <v>1707</v>
      </c>
      <c r="C67" s="2036"/>
      <c r="D67" s="2024"/>
      <c r="E67" s="2024"/>
      <c r="F67" s="2027" t="s">
        <v>960</v>
      </c>
      <c r="G67" s="2031">
        <v>280</v>
      </c>
      <c r="H67" s="2027"/>
      <c r="I67" s="2028"/>
      <c r="J67" s="2028"/>
      <c r="K67" s="2028">
        <v>1</v>
      </c>
      <c r="L67" s="2028"/>
      <c r="M67" s="2028"/>
      <c r="N67" s="2028"/>
      <c r="O67" s="2028"/>
      <c r="P67" s="2028"/>
      <c r="Q67" s="2028"/>
      <c r="R67" s="2028"/>
      <c r="S67" s="2028"/>
      <c r="T67" s="2028"/>
      <c r="U67" s="2043">
        <f t="shared" si="4"/>
        <v>1</v>
      </c>
      <c r="V67" s="2030">
        <f t="shared" si="5"/>
        <v>280</v>
      </c>
      <c r="W67" s="2038"/>
      <c r="X67" s="2038"/>
      <c r="Y67" s="2038"/>
      <c r="Z67" s="2038"/>
      <c r="AA67" s="2038"/>
      <c r="AB67" s="2038"/>
      <c r="AC67" s="2038"/>
      <c r="AD67" s="2038"/>
      <c r="AE67" s="2038"/>
      <c r="AF67" s="2038"/>
      <c r="AG67" s="2038"/>
      <c r="AH67" s="2038"/>
    </row>
    <row r="68" spans="1:34" s="336" customFormat="1" ht="18" customHeight="1">
      <c r="A68" s="2021">
        <v>9</v>
      </c>
      <c r="B68" s="2036" t="s">
        <v>1708</v>
      </c>
      <c r="C68" s="2036"/>
      <c r="D68" s="2024"/>
      <c r="E68" s="2024"/>
      <c r="F68" s="2027" t="s">
        <v>278</v>
      </c>
      <c r="G68" s="2031">
        <v>80</v>
      </c>
      <c r="H68" s="2027"/>
      <c r="I68" s="2028"/>
      <c r="J68" s="2028"/>
      <c r="K68" s="2028">
        <v>4</v>
      </c>
      <c r="L68" s="2028"/>
      <c r="M68" s="2028"/>
      <c r="N68" s="2028"/>
      <c r="O68" s="2028"/>
      <c r="P68" s="2028"/>
      <c r="Q68" s="2028"/>
      <c r="R68" s="2028"/>
      <c r="S68" s="2028"/>
      <c r="T68" s="2028"/>
      <c r="U68" s="2043">
        <f t="shared" si="4"/>
        <v>4</v>
      </c>
      <c r="V68" s="2030">
        <f t="shared" si="5"/>
        <v>320</v>
      </c>
      <c r="W68" s="2038"/>
      <c r="X68" s="2038"/>
      <c r="Y68" s="2038"/>
      <c r="Z68" s="2038"/>
      <c r="AA68" s="2038"/>
      <c r="AB68" s="2038"/>
      <c r="AC68" s="2038"/>
      <c r="AD68" s="2038"/>
      <c r="AE68" s="2038"/>
      <c r="AF68" s="2038"/>
      <c r="AG68" s="2038"/>
      <c r="AH68" s="2038"/>
    </row>
    <row r="69" spans="1:34" s="336" customFormat="1" ht="37.5" customHeight="1">
      <c r="A69" s="2032" t="s">
        <v>1709</v>
      </c>
      <c r="B69" s="2033"/>
      <c r="C69" s="2034"/>
      <c r="D69" s="2024"/>
      <c r="E69" s="2024"/>
      <c r="F69" s="2027"/>
      <c r="G69" s="2031"/>
      <c r="H69" s="2027"/>
      <c r="I69" s="2028"/>
      <c r="J69" s="2028"/>
      <c r="K69" s="2028"/>
      <c r="L69" s="2028"/>
      <c r="M69" s="2028"/>
      <c r="N69" s="2028"/>
      <c r="O69" s="2028"/>
      <c r="P69" s="2028"/>
      <c r="Q69" s="2028"/>
      <c r="R69" s="2028"/>
      <c r="S69" s="2028"/>
      <c r="T69" s="2028"/>
      <c r="U69" s="2044"/>
      <c r="V69" s="2035"/>
      <c r="W69" s="2038"/>
      <c r="X69" s="2038"/>
      <c r="Y69" s="2038"/>
      <c r="Z69" s="2038"/>
      <c r="AA69" s="2038"/>
      <c r="AB69" s="2038"/>
      <c r="AC69" s="2038"/>
      <c r="AD69" s="2038"/>
      <c r="AE69" s="2038"/>
      <c r="AF69" s="2038"/>
      <c r="AG69" s="2038"/>
      <c r="AH69" s="2038"/>
    </row>
    <row r="70" spans="1:34" s="336" customFormat="1" ht="18" customHeight="1">
      <c r="A70" s="2021">
        <v>1</v>
      </c>
      <c r="B70" s="2036" t="s">
        <v>1710</v>
      </c>
      <c r="C70" s="2036"/>
      <c r="D70" s="2024"/>
      <c r="E70" s="2024"/>
      <c r="F70" s="2027" t="s">
        <v>278</v>
      </c>
      <c r="G70" s="2031">
        <v>750</v>
      </c>
      <c r="H70" s="2027"/>
      <c r="I70" s="2028"/>
      <c r="J70" s="2028"/>
      <c r="K70" s="2028"/>
      <c r="L70" s="2028">
        <v>2</v>
      </c>
      <c r="M70" s="2028"/>
      <c r="N70" s="2028"/>
      <c r="O70" s="2028"/>
      <c r="P70" s="2028"/>
      <c r="Q70" s="2028"/>
      <c r="R70" s="2028"/>
      <c r="S70" s="2028"/>
      <c r="T70" s="2028"/>
      <c r="U70" s="2043">
        <f>L70</f>
        <v>2</v>
      </c>
      <c r="V70" s="2030">
        <f>U70*G70</f>
        <v>1500</v>
      </c>
      <c r="W70" s="2038"/>
      <c r="X70" s="2038"/>
      <c r="Y70" s="2038"/>
      <c r="Z70" s="2038"/>
      <c r="AA70" s="2038"/>
      <c r="AB70" s="2038"/>
      <c r="AC70" s="2038"/>
      <c r="AD70" s="2038"/>
      <c r="AE70" s="2038"/>
      <c r="AF70" s="2038"/>
      <c r="AG70" s="2038"/>
      <c r="AH70" s="2038"/>
    </row>
    <row r="71" spans="1:34" s="336" customFormat="1" ht="18" customHeight="1">
      <c r="A71" s="2021">
        <v>2</v>
      </c>
      <c r="B71" s="2036" t="s">
        <v>1711</v>
      </c>
      <c r="C71" s="2036"/>
      <c r="D71" s="2024"/>
      <c r="E71" s="2024"/>
      <c r="F71" s="2027" t="s">
        <v>278</v>
      </c>
      <c r="G71" s="2031">
        <v>2640</v>
      </c>
      <c r="H71" s="2027"/>
      <c r="I71" s="2028"/>
      <c r="J71" s="2028"/>
      <c r="K71" s="2028"/>
      <c r="L71" s="2028">
        <v>2</v>
      </c>
      <c r="M71" s="2028"/>
      <c r="N71" s="2028"/>
      <c r="O71" s="2028"/>
      <c r="P71" s="2028"/>
      <c r="Q71" s="2028"/>
      <c r="R71" s="2028"/>
      <c r="S71" s="2028"/>
      <c r="T71" s="2028"/>
      <c r="U71" s="2043">
        <f aca="true" t="shared" si="6" ref="U71:U87">L71</f>
        <v>2</v>
      </c>
      <c r="V71" s="2030">
        <f aca="true" t="shared" si="7" ref="V71:V87">U71*G71</f>
        <v>5280</v>
      </c>
      <c r="W71" s="2038"/>
      <c r="X71" s="2038"/>
      <c r="Y71" s="2038"/>
      <c r="Z71" s="2038"/>
      <c r="AA71" s="2038"/>
      <c r="AB71" s="2038"/>
      <c r="AC71" s="2038"/>
      <c r="AD71" s="2038"/>
      <c r="AE71" s="2038"/>
      <c r="AF71" s="2038"/>
      <c r="AG71" s="2038"/>
      <c r="AH71" s="2038"/>
    </row>
    <row r="72" spans="1:34" s="336" customFormat="1" ht="18" customHeight="1">
      <c r="A72" s="2021">
        <v>3</v>
      </c>
      <c r="B72" s="2036" t="s">
        <v>1712</v>
      </c>
      <c r="C72" s="2036"/>
      <c r="D72" s="2024"/>
      <c r="E72" s="2024"/>
      <c r="F72" s="2027" t="s">
        <v>278</v>
      </c>
      <c r="G72" s="2031">
        <v>2100</v>
      </c>
      <c r="H72" s="2027"/>
      <c r="I72" s="2028"/>
      <c r="J72" s="2028"/>
      <c r="K72" s="2028"/>
      <c r="L72" s="2028">
        <v>2</v>
      </c>
      <c r="M72" s="2028"/>
      <c r="N72" s="2028"/>
      <c r="O72" s="2028"/>
      <c r="P72" s="2028"/>
      <c r="Q72" s="2028"/>
      <c r="R72" s="2028"/>
      <c r="S72" s="2028"/>
      <c r="T72" s="2028"/>
      <c r="U72" s="2043">
        <f t="shared" si="6"/>
        <v>2</v>
      </c>
      <c r="V72" s="2030">
        <f t="shared" si="7"/>
        <v>4200</v>
      </c>
      <c r="W72" s="2038"/>
      <c r="X72" s="2038"/>
      <c r="Y72" s="2038"/>
      <c r="Z72" s="2038"/>
      <c r="AA72" s="2038"/>
      <c r="AB72" s="2038"/>
      <c r="AC72" s="2038"/>
      <c r="AD72" s="2038"/>
      <c r="AE72" s="2038"/>
      <c r="AF72" s="2038"/>
      <c r="AG72" s="2038"/>
      <c r="AH72" s="2038"/>
    </row>
    <row r="73" spans="1:34" s="336" customFormat="1" ht="18" customHeight="1">
      <c r="A73" s="2021">
        <v>4</v>
      </c>
      <c r="B73" s="2036" t="s">
        <v>1713</v>
      </c>
      <c r="C73" s="2036"/>
      <c r="D73" s="2024"/>
      <c r="E73" s="2024"/>
      <c r="F73" s="2027" t="s">
        <v>278</v>
      </c>
      <c r="G73" s="2031">
        <v>450</v>
      </c>
      <c r="H73" s="2027"/>
      <c r="I73" s="2028"/>
      <c r="J73" s="2028"/>
      <c r="K73" s="2028"/>
      <c r="L73" s="2028">
        <v>2</v>
      </c>
      <c r="M73" s="2028"/>
      <c r="N73" s="2028"/>
      <c r="O73" s="2028"/>
      <c r="P73" s="2028"/>
      <c r="Q73" s="2028"/>
      <c r="R73" s="2028"/>
      <c r="S73" s="2028"/>
      <c r="T73" s="2028"/>
      <c r="U73" s="2043">
        <f t="shared" si="6"/>
        <v>2</v>
      </c>
      <c r="V73" s="2030">
        <f t="shared" si="7"/>
        <v>900</v>
      </c>
      <c r="W73" s="2038"/>
      <c r="X73" s="2038"/>
      <c r="Y73" s="2038"/>
      <c r="Z73" s="2038"/>
      <c r="AA73" s="2038"/>
      <c r="AB73" s="2038"/>
      <c r="AC73" s="2038"/>
      <c r="AD73" s="2038"/>
      <c r="AE73" s="2038"/>
      <c r="AF73" s="2038"/>
      <c r="AG73" s="2038"/>
      <c r="AH73" s="2038"/>
    </row>
    <row r="74" spans="1:34" s="336" customFormat="1" ht="18" customHeight="1">
      <c r="A74" s="2021">
        <v>5</v>
      </c>
      <c r="B74" s="2036" t="s">
        <v>1714</v>
      </c>
      <c r="C74" s="2036"/>
      <c r="D74" s="2024"/>
      <c r="E74" s="2024"/>
      <c r="F74" s="2027" t="s">
        <v>278</v>
      </c>
      <c r="G74" s="2031">
        <v>1200</v>
      </c>
      <c r="H74" s="2027"/>
      <c r="I74" s="2028"/>
      <c r="J74" s="2028"/>
      <c r="K74" s="2028"/>
      <c r="L74" s="2028">
        <v>2</v>
      </c>
      <c r="M74" s="2028"/>
      <c r="N74" s="2028"/>
      <c r="O74" s="2028"/>
      <c r="P74" s="2028"/>
      <c r="Q74" s="2028"/>
      <c r="R74" s="2028"/>
      <c r="S74" s="2028"/>
      <c r="T74" s="2028"/>
      <c r="U74" s="2043">
        <f t="shared" si="6"/>
        <v>2</v>
      </c>
      <c r="V74" s="2030">
        <f t="shared" si="7"/>
        <v>2400</v>
      </c>
      <c r="W74" s="2038"/>
      <c r="X74" s="2038"/>
      <c r="Y74" s="2038"/>
      <c r="Z74" s="2038"/>
      <c r="AA74" s="2038"/>
      <c r="AB74" s="2038"/>
      <c r="AC74" s="2038"/>
      <c r="AD74" s="2038"/>
      <c r="AE74" s="2038"/>
      <c r="AF74" s="2038"/>
      <c r="AG74" s="2038"/>
      <c r="AH74" s="2038"/>
    </row>
    <row r="75" spans="1:34" s="336" customFormat="1" ht="18" customHeight="1">
      <c r="A75" s="2021">
        <v>6</v>
      </c>
      <c r="B75" s="2036" t="s">
        <v>1715</v>
      </c>
      <c r="C75" s="2036"/>
      <c r="D75" s="2024"/>
      <c r="E75" s="2024"/>
      <c r="F75" s="2027" t="s">
        <v>278</v>
      </c>
      <c r="G75" s="2031">
        <v>300</v>
      </c>
      <c r="H75" s="2027"/>
      <c r="I75" s="2028"/>
      <c r="J75" s="2028"/>
      <c r="K75" s="2028"/>
      <c r="L75" s="2028">
        <v>8</v>
      </c>
      <c r="M75" s="2028"/>
      <c r="N75" s="2028"/>
      <c r="O75" s="2028"/>
      <c r="P75" s="2028"/>
      <c r="Q75" s="2028"/>
      <c r="R75" s="2028"/>
      <c r="S75" s="2028"/>
      <c r="T75" s="2028"/>
      <c r="U75" s="2043">
        <f t="shared" si="6"/>
        <v>8</v>
      </c>
      <c r="V75" s="2030">
        <f t="shared" si="7"/>
        <v>2400</v>
      </c>
      <c r="W75" s="2038"/>
      <c r="X75" s="2038"/>
      <c r="Y75" s="2038"/>
      <c r="Z75" s="2038"/>
      <c r="AA75" s="2038"/>
      <c r="AB75" s="2038"/>
      <c r="AC75" s="2038"/>
      <c r="AD75" s="2038"/>
      <c r="AE75" s="2038"/>
      <c r="AF75" s="2038"/>
      <c r="AG75" s="2038"/>
      <c r="AH75" s="2038"/>
    </row>
    <row r="76" spans="1:34" s="336" customFormat="1" ht="18" customHeight="1">
      <c r="A76" s="2021">
        <v>7</v>
      </c>
      <c r="B76" s="2036" t="s">
        <v>615</v>
      </c>
      <c r="C76" s="2036"/>
      <c r="D76" s="2024"/>
      <c r="E76" s="2024"/>
      <c r="F76" s="2027" t="s">
        <v>846</v>
      </c>
      <c r="G76" s="2031">
        <v>300</v>
      </c>
      <c r="H76" s="2027"/>
      <c r="I76" s="2028"/>
      <c r="J76" s="2028"/>
      <c r="K76" s="2028"/>
      <c r="L76" s="2028">
        <v>1</v>
      </c>
      <c r="M76" s="2028"/>
      <c r="N76" s="2028"/>
      <c r="O76" s="2028"/>
      <c r="P76" s="2028"/>
      <c r="Q76" s="2028"/>
      <c r="R76" s="2028"/>
      <c r="S76" s="2028"/>
      <c r="T76" s="2028"/>
      <c r="U76" s="2043">
        <f t="shared" si="6"/>
        <v>1</v>
      </c>
      <c r="V76" s="2030">
        <f t="shared" si="7"/>
        <v>300</v>
      </c>
      <c r="W76" s="2038"/>
      <c r="X76" s="2038"/>
      <c r="Y76" s="2038"/>
      <c r="Z76" s="2038"/>
      <c r="AA76" s="2038"/>
      <c r="AB76" s="2038"/>
      <c r="AC76" s="2038"/>
      <c r="AD76" s="2038"/>
      <c r="AE76" s="2038"/>
      <c r="AF76" s="2038"/>
      <c r="AG76" s="2038"/>
      <c r="AH76" s="2038"/>
    </row>
    <row r="77" spans="1:34" s="336" customFormat="1" ht="18" customHeight="1">
      <c r="A77" s="2021">
        <v>8</v>
      </c>
      <c r="B77" s="2036" t="s">
        <v>1716</v>
      </c>
      <c r="C77" s="2036"/>
      <c r="D77" s="2024"/>
      <c r="E77" s="2024"/>
      <c r="F77" s="2027" t="s">
        <v>278</v>
      </c>
      <c r="G77" s="2031">
        <v>650</v>
      </c>
      <c r="H77" s="2027"/>
      <c r="I77" s="2028"/>
      <c r="J77" s="2028"/>
      <c r="K77" s="2028"/>
      <c r="L77" s="2028">
        <v>2</v>
      </c>
      <c r="M77" s="2028"/>
      <c r="N77" s="2028"/>
      <c r="O77" s="2028"/>
      <c r="P77" s="2028"/>
      <c r="Q77" s="2028"/>
      <c r="R77" s="2028"/>
      <c r="S77" s="2028"/>
      <c r="T77" s="2028"/>
      <c r="U77" s="2043">
        <f t="shared" si="6"/>
        <v>2</v>
      </c>
      <c r="V77" s="2030">
        <f t="shared" si="7"/>
        <v>1300</v>
      </c>
      <c r="W77" s="2038"/>
      <c r="X77" s="2038"/>
      <c r="Y77" s="2038"/>
      <c r="Z77" s="2038"/>
      <c r="AA77" s="2038"/>
      <c r="AB77" s="2038"/>
      <c r="AC77" s="2038"/>
      <c r="AD77" s="2038"/>
      <c r="AE77" s="2038"/>
      <c r="AF77" s="2038"/>
      <c r="AG77" s="2038"/>
      <c r="AH77" s="2038"/>
    </row>
    <row r="78" spans="1:34" s="336" customFormat="1" ht="18" customHeight="1">
      <c r="A78" s="2021">
        <v>9</v>
      </c>
      <c r="B78" s="2036" t="s">
        <v>1717</v>
      </c>
      <c r="C78" s="2036"/>
      <c r="D78" s="2024"/>
      <c r="E78" s="2024"/>
      <c r="F78" s="2027" t="s">
        <v>278</v>
      </c>
      <c r="G78" s="2031">
        <v>70</v>
      </c>
      <c r="H78" s="2027"/>
      <c r="I78" s="2028"/>
      <c r="J78" s="2028"/>
      <c r="K78" s="2028"/>
      <c r="L78" s="2028">
        <v>20</v>
      </c>
      <c r="M78" s="2028"/>
      <c r="N78" s="2028"/>
      <c r="O78" s="2028"/>
      <c r="P78" s="2028"/>
      <c r="Q78" s="2028"/>
      <c r="R78" s="2028"/>
      <c r="S78" s="2028"/>
      <c r="T78" s="2028"/>
      <c r="U78" s="2043">
        <f t="shared" si="6"/>
        <v>20</v>
      </c>
      <c r="V78" s="2030">
        <f t="shared" si="7"/>
        <v>1400</v>
      </c>
      <c r="W78" s="2038"/>
      <c r="X78" s="2038"/>
      <c r="Y78" s="2038"/>
      <c r="Z78" s="2038"/>
      <c r="AA78" s="2038"/>
      <c r="AB78" s="2038"/>
      <c r="AC78" s="2038"/>
      <c r="AD78" s="2038"/>
      <c r="AE78" s="2038"/>
      <c r="AF78" s="2038"/>
      <c r="AG78" s="2038"/>
      <c r="AH78" s="2038"/>
    </row>
    <row r="79" spans="1:34" s="336" customFormat="1" ht="18" customHeight="1">
      <c r="A79" s="2021">
        <v>10</v>
      </c>
      <c r="B79" s="2036" t="s">
        <v>1718</v>
      </c>
      <c r="C79" s="2036"/>
      <c r="D79" s="2024"/>
      <c r="E79" s="2024"/>
      <c r="F79" s="2027" t="s">
        <v>278</v>
      </c>
      <c r="G79" s="2031">
        <v>4500</v>
      </c>
      <c r="H79" s="2027"/>
      <c r="I79" s="2028"/>
      <c r="J79" s="2028"/>
      <c r="K79" s="2028"/>
      <c r="L79" s="2028">
        <v>2</v>
      </c>
      <c r="M79" s="2028"/>
      <c r="N79" s="2028"/>
      <c r="O79" s="2028"/>
      <c r="P79" s="2028"/>
      <c r="Q79" s="2028"/>
      <c r="R79" s="2028"/>
      <c r="S79" s="2028"/>
      <c r="T79" s="2028"/>
      <c r="U79" s="2043">
        <f t="shared" si="6"/>
        <v>2</v>
      </c>
      <c r="V79" s="2030">
        <f t="shared" si="7"/>
        <v>9000</v>
      </c>
      <c r="W79" s="2038"/>
      <c r="X79" s="2038"/>
      <c r="Y79" s="2038"/>
      <c r="Z79" s="2038"/>
      <c r="AA79" s="2038"/>
      <c r="AB79" s="2038"/>
      <c r="AC79" s="2038"/>
      <c r="AD79" s="2038"/>
      <c r="AE79" s="2038"/>
      <c r="AF79" s="2038"/>
      <c r="AG79" s="2038"/>
      <c r="AH79" s="2038"/>
    </row>
    <row r="80" spans="1:34" s="336" customFormat="1" ht="18" customHeight="1">
      <c r="A80" s="2021">
        <v>11</v>
      </c>
      <c r="B80" s="2036" t="s">
        <v>1719</v>
      </c>
      <c r="C80" s="2036"/>
      <c r="D80" s="2024"/>
      <c r="E80" s="2024"/>
      <c r="F80" s="2027" t="s">
        <v>278</v>
      </c>
      <c r="G80" s="2031">
        <v>182</v>
      </c>
      <c r="H80" s="2027"/>
      <c r="I80" s="2028"/>
      <c r="J80" s="2028"/>
      <c r="K80" s="2028"/>
      <c r="L80" s="2028">
        <v>16</v>
      </c>
      <c r="M80" s="2028"/>
      <c r="N80" s="2028"/>
      <c r="O80" s="2028"/>
      <c r="P80" s="2028"/>
      <c r="Q80" s="2028"/>
      <c r="R80" s="2028"/>
      <c r="S80" s="2028"/>
      <c r="T80" s="2028"/>
      <c r="U80" s="2043">
        <f t="shared" si="6"/>
        <v>16</v>
      </c>
      <c r="V80" s="2030">
        <f t="shared" si="7"/>
        <v>2912</v>
      </c>
      <c r="W80" s="2038"/>
      <c r="X80" s="2038"/>
      <c r="Y80" s="2038"/>
      <c r="Z80" s="2038"/>
      <c r="AA80" s="2038"/>
      <c r="AB80" s="2038"/>
      <c r="AC80" s="2038"/>
      <c r="AD80" s="2038"/>
      <c r="AE80" s="2038"/>
      <c r="AF80" s="2038"/>
      <c r="AG80" s="2038"/>
      <c r="AH80" s="2038"/>
    </row>
    <row r="81" spans="1:34" s="336" customFormat="1" ht="18" customHeight="1">
      <c r="A81" s="2021">
        <v>12</v>
      </c>
      <c r="B81" s="2036" t="s">
        <v>1720</v>
      </c>
      <c r="C81" s="2036"/>
      <c r="D81" s="2024"/>
      <c r="E81" s="2024"/>
      <c r="F81" s="2027" t="s">
        <v>278</v>
      </c>
      <c r="G81" s="2031">
        <v>80</v>
      </c>
      <c r="H81" s="2027"/>
      <c r="I81" s="2028"/>
      <c r="J81" s="2028"/>
      <c r="K81" s="2028"/>
      <c r="L81" s="2028">
        <v>10</v>
      </c>
      <c r="M81" s="2028"/>
      <c r="N81" s="2028"/>
      <c r="O81" s="2028"/>
      <c r="P81" s="2028"/>
      <c r="Q81" s="2028"/>
      <c r="R81" s="2028"/>
      <c r="S81" s="2028"/>
      <c r="T81" s="2028"/>
      <c r="U81" s="2043">
        <f t="shared" si="6"/>
        <v>10</v>
      </c>
      <c r="V81" s="2030">
        <f t="shared" si="7"/>
        <v>800</v>
      </c>
      <c r="W81" s="2038"/>
      <c r="X81" s="2038"/>
      <c r="Y81" s="2038"/>
      <c r="Z81" s="2038"/>
      <c r="AA81" s="2038"/>
      <c r="AB81" s="2038"/>
      <c r="AC81" s="2038"/>
      <c r="AD81" s="2038"/>
      <c r="AE81" s="2038"/>
      <c r="AF81" s="2038"/>
      <c r="AG81" s="2038"/>
      <c r="AH81" s="2038"/>
    </row>
    <row r="82" spans="1:34" s="336" customFormat="1" ht="18" customHeight="1">
      <c r="A82" s="2021">
        <v>13</v>
      </c>
      <c r="B82" s="2036" t="s">
        <v>1688</v>
      </c>
      <c r="C82" s="2036"/>
      <c r="D82" s="2024"/>
      <c r="E82" s="2024"/>
      <c r="F82" s="2027" t="s">
        <v>278</v>
      </c>
      <c r="G82" s="2031">
        <v>1400</v>
      </c>
      <c r="H82" s="2027"/>
      <c r="I82" s="2028"/>
      <c r="J82" s="2028"/>
      <c r="K82" s="2028"/>
      <c r="L82" s="2028">
        <v>2</v>
      </c>
      <c r="M82" s="2028"/>
      <c r="N82" s="2028"/>
      <c r="O82" s="2028"/>
      <c r="P82" s="2028"/>
      <c r="Q82" s="2028"/>
      <c r="R82" s="2028"/>
      <c r="S82" s="2028"/>
      <c r="T82" s="2028"/>
      <c r="U82" s="2043">
        <f t="shared" si="6"/>
        <v>2</v>
      </c>
      <c r="V82" s="2030">
        <f t="shared" si="7"/>
        <v>2800</v>
      </c>
      <c r="W82" s="2038"/>
      <c r="X82" s="2038"/>
      <c r="Y82" s="2038"/>
      <c r="Z82" s="2038"/>
      <c r="AA82" s="2038"/>
      <c r="AB82" s="2038"/>
      <c r="AC82" s="2038"/>
      <c r="AD82" s="2038"/>
      <c r="AE82" s="2038"/>
      <c r="AF82" s="2038"/>
      <c r="AG82" s="2038"/>
      <c r="AH82" s="2038"/>
    </row>
    <row r="83" spans="1:34" s="336" customFormat="1" ht="18" customHeight="1">
      <c r="A83" s="2021">
        <v>14</v>
      </c>
      <c r="B83" s="2036" t="s">
        <v>1721</v>
      </c>
      <c r="C83" s="2036"/>
      <c r="D83" s="2024"/>
      <c r="E83" s="2024"/>
      <c r="F83" s="2027" t="s">
        <v>278</v>
      </c>
      <c r="G83" s="2031">
        <v>450</v>
      </c>
      <c r="H83" s="2027"/>
      <c r="I83" s="2028"/>
      <c r="J83" s="2028"/>
      <c r="K83" s="2028"/>
      <c r="L83" s="2028">
        <v>4</v>
      </c>
      <c r="M83" s="2028"/>
      <c r="N83" s="2028"/>
      <c r="O83" s="2028"/>
      <c r="P83" s="2028"/>
      <c r="Q83" s="2028"/>
      <c r="R83" s="2028"/>
      <c r="S83" s="2028"/>
      <c r="T83" s="2028"/>
      <c r="U83" s="2043">
        <f t="shared" si="6"/>
        <v>4</v>
      </c>
      <c r="V83" s="2030">
        <f t="shared" si="7"/>
        <v>1800</v>
      </c>
      <c r="W83" s="2038"/>
      <c r="X83" s="2038"/>
      <c r="Y83" s="2038"/>
      <c r="Z83" s="2038"/>
      <c r="AA83" s="2038"/>
      <c r="AB83" s="2038"/>
      <c r="AC83" s="2038"/>
      <c r="AD83" s="2038"/>
      <c r="AE83" s="2038"/>
      <c r="AF83" s="2038"/>
      <c r="AG83" s="2038"/>
      <c r="AH83" s="2038"/>
    </row>
    <row r="84" spans="1:34" s="336" customFormat="1" ht="18" customHeight="1">
      <c r="A84" s="2021">
        <v>15</v>
      </c>
      <c r="B84" s="2036" t="s">
        <v>1424</v>
      </c>
      <c r="C84" s="2036"/>
      <c r="D84" s="2024"/>
      <c r="E84" s="2024"/>
      <c r="F84" s="2027" t="s">
        <v>278</v>
      </c>
      <c r="G84" s="2031">
        <v>750</v>
      </c>
      <c r="H84" s="2027"/>
      <c r="I84" s="2028"/>
      <c r="J84" s="2028"/>
      <c r="K84" s="2028"/>
      <c r="L84" s="2028">
        <v>6</v>
      </c>
      <c r="M84" s="2028"/>
      <c r="N84" s="2028"/>
      <c r="O84" s="2028"/>
      <c r="P84" s="2028"/>
      <c r="Q84" s="2028"/>
      <c r="R84" s="2028"/>
      <c r="S84" s="2028"/>
      <c r="T84" s="2028"/>
      <c r="U84" s="2043">
        <f t="shared" si="6"/>
        <v>6</v>
      </c>
      <c r="V84" s="2030">
        <f t="shared" si="7"/>
        <v>4500</v>
      </c>
      <c r="W84" s="2038"/>
      <c r="X84" s="2038"/>
      <c r="Y84" s="2038"/>
      <c r="Z84" s="2038"/>
      <c r="AA84" s="2038"/>
      <c r="AB84" s="2038"/>
      <c r="AC84" s="2038"/>
      <c r="AD84" s="2038"/>
      <c r="AE84" s="2038"/>
      <c r="AF84" s="2038"/>
      <c r="AG84" s="2038"/>
      <c r="AH84" s="2038"/>
    </row>
    <row r="85" spans="1:34" s="336" customFormat="1" ht="18" customHeight="1">
      <c r="A85" s="2021">
        <v>16</v>
      </c>
      <c r="B85" s="2036" t="s">
        <v>1722</v>
      </c>
      <c r="C85" s="2036"/>
      <c r="D85" s="2024"/>
      <c r="E85" s="2024"/>
      <c r="F85" s="2027" t="s">
        <v>278</v>
      </c>
      <c r="G85" s="2031">
        <v>550</v>
      </c>
      <c r="H85" s="2027"/>
      <c r="I85" s="2028"/>
      <c r="J85" s="2028"/>
      <c r="K85" s="2028"/>
      <c r="L85" s="2028">
        <v>12</v>
      </c>
      <c r="M85" s="2028"/>
      <c r="N85" s="2028"/>
      <c r="O85" s="2028"/>
      <c r="P85" s="2028"/>
      <c r="Q85" s="2028"/>
      <c r="R85" s="2028"/>
      <c r="S85" s="2028"/>
      <c r="T85" s="2028"/>
      <c r="U85" s="2043">
        <f t="shared" si="6"/>
        <v>12</v>
      </c>
      <c r="V85" s="2030">
        <f t="shared" si="7"/>
        <v>6600</v>
      </c>
      <c r="W85" s="2038"/>
      <c r="X85" s="2038"/>
      <c r="Y85" s="2038"/>
      <c r="Z85" s="2038"/>
      <c r="AA85" s="2038"/>
      <c r="AB85" s="2038"/>
      <c r="AC85" s="2038"/>
      <c r="AD85" s="2038"/>
      <c r="AE85" s="2038"/>
      <c r="AF85" s="2038"/>
      <c r="AG85" s="2038"/>
      <c r="AH85" s="2038"/>
    </row>
    <row r="86" spans="1:34" s="336" customFormat="1" ht="18" customHeight="1">
      <c r="A86" s="2021">
        <v>17</v>
      </c>
      <c r="B86" s="2036" t="s">
        <v>1723</v>
      </c>
      <c r="C86" s="2036"/>
      <c r="D86" s="2024"/>
      <c r="E86" s="2024"/>
      <c r="F86" s="2027" t="s">
        <v>278</v>
      </c>
      <c r="G86" s="2031">
        <v>1050</v>
      </c>
      <c r="H86" s="2027"/>
      <c r="I86" s="2028"/>
      <c r="J86" s="2028"/>
      <c r="K86" s="2028"/>
      <c r="L86" s="2028">
        <v>2</v>
      </c>
      <c r="M86" s="2028"/>
      <c r="N86" s="2028"/>
      <c r="O86" s="2028"/>
      <c r="P86" s="2028"/>
      <c r="Q86" s="2028"/>
      <c r="R86" s="2028"/>
      <c r="S86" s="2028"/>
      <c r="T86" s="2028"/>
      <c r="U86" s="2043">
        <f t="shared" si="6"/>
        <v>2</v>
      </c>
      <c r="V86" s="2030">
        <f t="shared" si="7"/>
        <v>2100</v>
      </c>
      <c r="W86" s="2038"/>
      <c r="X86" s="2038"/>
      <c r="Y86" s="2038"/>
      <c r="Z86" s="2038"/>
      <c r="AA86" s="2038"/>
      <c r="AB86" s="2038"/>
      <c r="AC86" s="2038"/>
      <c r="AD86" s="2038"/>
      <c r="AE86" s="2038"/>
      <c r="AF86" s="2038"/>
      <c r="AG86" s="2038"/>
      <c r="AH86" s="2038"/>
    </row>
    <row r="87" spans="1:34" s="336" customFormat="1" ht="18" customHeight="1">
      <c r="A87" s="2021">
        <v>18</v>
      </c>
      <c r="B87" s="2036" t="s">
        <v>1724</v>
      </c>
      <c r="C87" s="2036"/>
      <c r="D87" s="2024"/>
      <c r="E87" s="2024"/>
      <c r="F87" s="2027" t="s">
        <v>278</v>
      </c>
      <c r="G87" s="2031">
        <v>2748</v>
      </c>
      <c r="H87" s="2027"/>
      <c r="I87" s="2028"/>
      <c r="J87" s="2028"/>
      <c r="K87" s="2028"/>
      <c r="L87" s="2028">
        <v>2</v>
      </c>
      <c r="M87" s="2028"/>
      <c r="N87" s="2028"/>
      <c r="O87" s="2028"/>
      <c r="P87" s="2028"/>
      <c r="Q87" s="2028"/>
      <c r="R87" s="2028"/>
      <c r="S87" s="2028"/>
      <c r="T87" s="2028"/>
      <c r="U87" s="2043">
        <f t="shared" si="6"/>
        <v>2</v>
      </c>
      <c r="V87" s="2030">
        <f t="shared" si="7"/>
        <v>5496</v>
      </c>
      <c r="W87" s="2038"/>
      <c r="X87" s="2038"/>
      <c r="Y87" s="2038"/>
      <c r="Z87" s="2038"/>
      <c r="AA87" s="2038"/>
      <c r="AB87" s="2038"/>
      <c r="AC87" s="2038"/>
      <c r="AD87" s="2038"/>
      <c r="AE87" s="2038"/>
      <c r="AF87" s="2038"/>
      <c r="AG87" s="2038"/>
      <c r="AH87" s="2038"/>
    </row>
    <row r="88" spans="1:34" s="336" customFormat="1" ht="35.25" customHeight="1">
      <c r="A88" s="2032" t="s">
        <v>1725</v>
      </c>
      <c r="B88" s="2033"/>
      <c r="C88" s="2034"/>
      <c r="D88" s="2024"/>
      <c r="E88" s="2024"/>
      <c r="F88" s="2027"/>
      <c r="G88" s="2031"/>
      <c r="H88" s="2027"/>
      <c r="I88" s="2028"/>
      <c r="J88" s="2028"/>
      <c r="K88" s="2028"/>
      <c r="L88" s="2028"/>
      <c r="M88" s="2028"/>
      <c r="N88" s="2028"/>
      <c r="O88" s="2028"/>
      <c r="P88" s="2028"/>
      <c r="Q88" s="2028"/>
      <c r="R88" s="2028"/>
      <c r="S88" s="2028"/>
      <c r="T88" s="2028"/>
      <c r="U88" s="2044"/>
      <c r="V88" s="2035"/>
      <c r="W88" s="2038"/>
      <c r="X88" s="2038"/>
      <c r="Y88" s="2038"/>
      <c r="Z88" s="2038"/>
      <c r="AA88" s="2038"/>
      <c r="AB88" s="2038"/>
      <c r="AC88" s="2038"/>
      <c r="AD88" s="2038"/>
      <c r="AE88" s="2038"/>
      <c r="AF88" s="2038"/>
      <c r="AG88" s="2038"/>
      <c r="AH88" s="2038"/>
    </row>
    <row r="89" spans="1:34" s="336" customFormat="1" ht="18" customHeight="1">
      <c r="A89" s="2021">
        <v>1</v>
      </c>
      <c r="B89" s="2036" t="s">
        <v>1726</v>
      </c>
      <c r="C89" s="2036"/>
      <c r="D89" s="2024"/>
      <c r="E89" s="2024"/>
      <c r="F89" s="2027" t="s">
        <v>960</v>
      </c>
      <c r="G89" s="2031">
        <v>850</v>
      </c>
      <c r="H89" s="2027"/>
      <c r="I89" s="2028"/>
      <c r="J89" s="2028"/>
      <c r="K89" s="2028">
        <v>1</v>
      </c>
      <c r="L89" s="2028"/>
      <c r="M89" s="2028"/>
      <c r="N89" s="2028"/>
      <c r="O89" s="2028"/>
      <c r="P89" s="2028"/>
      <c r="Q89" s="2028"/>
      <c r="R89" s="2028"/>
      <c r="S89" s="2028"/>
      <c r="T89" s="2028"/>
      <c r="U89" s="2044">
        <v>1</v>
      </c>
      <c r="V89" s="2030">
        <f>G89*U89</f>
        <v>850</v>
      </c>
      <c r="W89" s="2038"/>
      <c r="X89" s="2038"/>
      <c r="Y89" s="2038"/>
      <c r="Z89" s="2038"/>
      <c r="AA89" s="2038"/>
      <c r="AB89" s="2038"/>
      <c r="AC89" s="2038"/>
      <c r="AD89" s="2038"/>
      <c r="AE89" s="2038"/>
      <c r="AF89" s="2038"/>
      <c r="AG89" s="2038"/>
      <c r="AH89" s="2038"/>
    </row>
    <row r="90" spans="1:34" s="336" customFormat="1" ht="18" customHeight="1">
      <c r="A90" s="2021">
        <v>2</v>
      </c>
      <c r="B90" s="2036" t="s">
        <v>1727</v>
      </c>
      <c r="C90" s="2036"/>
      <c r="D90" s="2024"/>
      <c r="E90" s="2024"/>
      <c r="F90" s="2027" t="s">
        <v>960</v>
      </c>
      <c r="G90" s="2031">
        <v>745</v>
      </c>
      <c r="H90" s="2027"/>
      <c r="I90" s="2028"/>
      <c r="J90" s="2028"/>
      <c r="K90" s="2028">
        <v>1</v>
      </c>
      <c r="L90" s="2028"/>
      <c r="M90" s="2028"/>
      <c r="N90" s="2028"/>
      <c r="O90" s="2028"/>
      <c r="P90" s="2028"/>
      <c r="Q90" s="2028"/>
      <c r="R90" s="2028"/>
      <c r="S90" s="2028"/>
      <c r="T90" s="2028"/>
      <c r="U90" s="2044">
        <v>1</v>
      </c>
      <c r="V90" s="2030">
        <f aca="true" t="shared" si="8" ref="V90:V108">G90*U90</f>
        <v>745</v>
      </c>
      <c r="W90" s="2038"/>
      <c r="X90" s="2038"/>
      <c r="Y90" s="2038"/>
      <c r="Z90" s="2038"/>
      <c r="AA90" s="2038"/>
      <c r="AB90" s="2038"/>
      <c r="AC90" s="2038"/>
      <c r="AD90" s="2038"/>
      <c r="AE90" s="2038"/>
      <c r="AF90" s="2038"/>
      <c r="AG90" s="2038"/>
      <c r="AH90" s="2038"/>
    </row>
    <row r="91" spans="1:34" s="336" customFormat="1" ht="18" customHeight="1">
      <c r="A91" s="2021">
        <v>3</v>
      </c>
      <c r="B91" s="2036" t="s">
        <v>615</v>
      </c>
      <c r="C91" s="2036"/>
      <c r="D91" s="2024"/>
      <c r="E91" s="2024"/>
      <c r="F91" s="2027" t="s">
        <v>960</v>
      </c>
      <c r="G91" s="2031">
        <v>420</v>
      </c>
      <c r="H91" s="2027"/>
      <c r="I91" s="2028"/>
      <c r="J91" s="2028"/>
      <c r="K91" s="2028">
        <v>1</v>
      </c>
      <c r="L91" s="2028"/>
      <c r="M91" s="2028"/>
      <c r="N91" s="2028"/>
      <c r="O91" s="2028"/>
      <c r="P91" s="2028"/>
      <c r="Q91" s="2028"/>
      <c r="R91" s="2028"/>
      <c r="S91" s="2028"/>
      <c r="T91" s="2028"/>
      <c r="U91" s="2044">
        <v>1</v>
      </c>
      <c r="V91" s="2030">
        <f t="shared" si="8"/>
        <v>420</v>
      </c>
      <c r="W91" s="2038"/>
      <c r="X91" s="2038"/>
      <c r="Y91" s="2038"/>
      <c r="Z91" s="2038"/>
      <c r="AA91" s="2038"/>
      <c r="AB91" s="2038"/>
      <c r="AC91" s="2038"/>
      <c r="AD91" s="2038"/>
      <c r="AE91" s="2038"/>
      <c r="AF91" s="2038"/>
      <c r="AG91" s="2038"/>
      <c r="AH91" s="2038"/>
    </row>
    <row r="92" spans="1:34" s="336" customFormat="1" ht="18" customHeight="1">
      <c r="A92" s="2021">
        <v>4</v>
      </c>
      <c r="B92" s="2036" t="s">
        <v>1728</v>
      </c>
      <c r="C92" s="2036"/>
      <c r="D92" s="2024"/>
      <c r="E92" s="2024"/>
      <c r="F92" s="2027" t="s">
        <v>960</v>
      </c>
      <c r="G92" s="2031">
        <v>570</v>
      </c>
      <c r="H92" s="2027"/>
      <c r="I92" s="2028"/>
      <c r="J92" s="2028"/>
      <c r="K92" s="2028">
        <v>1</v>
      </c>
      <c r="L92" s="2028"/>
      <c r="M92" s="2028"/>
      <c r="N92" s="2028"/>
      <c r="O92" s="2028"/>
      <c r="P92" s="2028"/>
      <c r="Q92" s="2028"/>
      <c r="R92" s="2028"/>
      <c r="S92" s="2028"/>
      <c r="T92" s="2028"/>
      <c r="U92" s="2044">
        <v>1</v>
      </c>
      <c r="V92" s="2030">
        <f t="shared" si="8"/>
        <v>570</v>
      </c>
      <c r="W92" s="2038"/>
      <c r="X92" s="2038"/>
      <c r="Y92" s="2038"/>
      <c r="Z92" s="2038"/>
      <c r="AA92" s="2038"/>
      <c r="AB92" s="2038"/>
      <c r="AC92" s="2038"/>
      <c r="AD92" s="2038"/>
      <c r="AE92" s="2038"/>
      <c r="AF92" s="2038"/>
      <c r="AG92" s="2038"/>
      <c r="AH92" s="2038"/>
    </row>
    <row r="93" spans="1:34" s="336" customFormat="1" ht="18" customHeight="1">
      <c r="A93" s="2021">
        <v>5</v>
      </c>
      <c r="B93" s="2036" t="s">
        <v>1729</v>
      </c>
      <c r="C93" s="2036"/>
      <c r="D93" s="2024"/>
      <c r="E93" s="2024"/>
      <c r="F93" s="2027" t="s">
        <v>278</v>
      </c>
      <c r="G93" s="2031">
        <v>3600</v>
      </c>
      <c r="H93" s="2027"/>
      <c r="I93" s="2028"/>
      <c r="J93" s="2028"/>
      <c r="K93" s="2028">
        <v>2</v>
      </c>
      <c r="L93" s="2028"/>
      <c r="M93" s="2028"/>
      <c r="N93" s="2028"/>
      <c r="O93" s="2028"/>
      <c r="P93" s="2028"/>
      <c r="Q93" s="2028"/>
      <c r="R93" s="2028"/>
      <c r="S93" s="2028"/>
      <c r="T93" s="2028"/>
      <c r="U93" s="2043">
        <f>K93</f>
        <v>2</v>
      </c>
      <c r="V93" s="2030">
        <f t="shared" si="8"/>
        <v>7200</v>
      </c>
      <c r="W93" s="2038"/>
      <c r="X93" s="2038"/>
      <c r="Y93" s="2038"/>
      <c r="Z93" s="2038"/>
      <c r="AA93" s="2038"/>
      <c r="AB93" s="2038"/>
      <c r="AC93" s="2038"/>
      <c r="AD93" s="2038"/>
      <c r="AE93" s="2038"/>
      <c r="AF93" s="2038"/>
      <c r="AG93" s="2038"/>
      <c r="AH93" s="2038"/>
    </row>
    <row r="94" spans="1:34" s="336" customFormat="1" ht="18" customHeight="1">
      <c r="A94" s="2021">
        <v>6</v>
      </c>
      <c r="B94" s="2036" t="s">
        <v>1730</v>
      </c>
      <c r="C94" s="2036"/>
      <c r="D94" s="2024"/>
      <c r="E94" s="2024"/>
      <c r="F94" s="2027" t="s">
        <v>960</v>
      </c>
      <c r="G94" s="2031">
        <v>2100</v>
      </c>
      <c r="H94" s="2027"/>
      <c r="I94" s="2028"/>
      <c r="J94" s="2028"/>
      <c r="K94" s="2028">
        <v>1</v>
      </c>
      <c r="L94" s="2028"/>
      <c r="M94" s="2028"/>
      <c r="N94" s="2028"/>
      <c r="O94" s="2028"/>
      <c r="P94" s="2028"/>
      <c r="Q94" s="2028"/>
      <c r="R94" s="2028"/>
      <c r="S94" s="2028"/>
      <c r="T94" s="2028"/>
      <c r="U94" s="2044">
        <v>1</v>
      </c>
      <c r="V94" s="2030">
        <f t="shared" si="8"/>
        <v>2100</v>
      </c>
      <c r="W94" s="2038"/>
      <c r="X94" s="2038"/>
      <c r="Y94" s="2038"/>
      <c r="Z94" s="2038"/>
      <c r="AA94" s="2038"/>
      <c r="AB94" s="2038"/>
      <c r="AC94" s="2038"/>
      <c r="AD94" s="2038"/>
      <c r="AE94" s="2038"/>
      <c r="AF94" s="2038"/>
      <c r="AG94" s="2038"/>
      <c r="AH94" s="2038"/>
    </row>
    <row r="95" spans="1:34" s="336" customFormat="1" ht="17.1" customHeight="1">
      <c r="A95" s="2021">
        <v>7</v>
      </c>
      <c r="B95" s="2045" t="s">
        <v>1731</v>
      </c>
      <c r="C95" s="2045"/>
      <c r="D95" s="2024"/>
      <c r="E95" s="2024"/>
      <c r="F95" s="2027" t="s">
        <v>193</v>
      </c>
      <c r="G95" s="2031">
        <v>450</v>
      </c>
      <c r="H95" s="2027"/>
      <c r="I95" s="2028"/>
      <c r="J95" s="2028"/>
      <c r="K95" s="2028">
        <v>1</v>
      </c>
      <c r="L95" s="2028"/>
      <c r="M95" s="2028"/>
      <c r="N95" s="2028"/>
      <c r="O95" s="2028"/>
      <c r="P95" s="2028"/>
      <c r="Q95" s="2028"/>
      <c r="R95" s="2028"/>
      <c r="S95" s="2028"/>
      <c r="T95" s="2028"/>
      <c r="U95" s="2044">
        <v>1</v>
      </c>
      <c r="V95" s="2030">
        <f t="shared" si="8"/>
        <v>450</v>
      </c>
      <c r="W95" s="2038"/>
      <c r="X95" s="2038"/>
      <c r="Y95" s="2038"/>
      <c r="Z95" s="2038"/>
      <c r="AA95" s="2038"/>
      <c r="AB95" s="2038"/>
      <c r="AC95" s="2038"/>
      <c r="AD95" s="2038"/>
      <c r="AE95" s="2038"/>
      <c r="AF95" s="2038"/>
      <c r="AG95" s="2038"/>
      <c r="AH95" s="2038"/>
    </row>
    <row r="96" spans="1:34" s="336" customFormat="1" ht="17.1" customHeight="1">
      <c r="A96" s="2021">
        <v>8</v>
      </c>
      <c r="B96" s="2045" t="s">
        <v>1732</v>
      </c>
      <c r="C96" s="2045"/>
      <c r="D96" s="2024"/>
      <c r="E96" s="2024"/>
      <c r="F96" s="2027" t="s">
        <v>193</v>
      </c>
      <c r="G96" s="2031">
        <v>450</v>
      </c>
      <c r="H96" s="2027"/>
      <c r="I96" s="2028"/>
      <c r="J96" s="2028"/>
      <c r="K96" s="2028"/>
      <c r="L96" s="2028"/>
      <c r="M96" s="2028"/>
      <c r="N96" s="2028">
        <v>1</v>
      </c>
      <c r="O96" s="2028"/>
      <c r="P96" s="2028"/>
      <c r="Q96" s="2028"/>
      <c r="R96" s="2028"/>
      <c r="S96" s="2028"/>
      <c r="T96" s="2028"/>
      <c r="U96" s="2044">
        <v>1</v>
      </c>
      <c r="V96" s="2030">
        <f t="shared" si="8"/>
        <v>450</v>
      </c>
      <c r="W96" s="2038"/>
      <c r="X96" s="2038"/>
      <c r="Y96" s="2038"/>
      <c r="Z96" s="2038"/>
      <c r="AA96" s="2038"/>
      <c r="AB96" s="2038"/>
      <c r="AC96" s="2038"/>
      <c r="AD96" s="2038"/>
      <c r="AE96" s="2038"/>
      <c r="AF96" s="2038"/>
      <c r="AG96" s="2038"/>
      <c r="AH96" s="2038"/>
    </row>
    <row r="97" spans="1:34" s="336" customFormat="1" ht="17.1" customHeight="1">
      <c r="A97" s="2021">
        <v>9</v>
      </c>
      <c r="B97" s="2045" t="s">
        <v>1733</v>
      </c>
      <c r="C97" s="2045"/>
      <c r="D97" s="2024"/>
      <c r="E97" s="2024"/>
      <c r="F97" s="2027" t="s">
        <v>278</v>
      </c>
      <c r="G97" s="2031">
        <v>360</v>
      </c>
      <c r="H97" s="2027"/>
      <c r="I97" s="2028"/>
      <c r="J97" s="2028"/>
      <c r="K97" s="2028"/>
      <c r="L97" s="2028"/>
      <c r="M97" s="2028"/>
      <c r="N97" s="2028">
        <v>2</v>
      </c>
      <c r="O97" s="2028"/>
      <c r="P97" s="2028"/>
      <c r="Q97" s="2028"/>
      <c r="R97" s="2028"/>
      <c r="S97" s="2028"/>
      <c r="T97" s="2028"/>
      <c r="U97" s="2044">
        <v>2</v>
      </c>
      <c r="V97" s="2030">
        <f t="shared" si="8"/>
        <v>720</v>
      </c>
      <c r="W97" s="2038"/>
      <c r="X97" s="2038"/>
      <c r="Y97" s="2038"/>
      <c r="Z97" s="2038"/>
      <c r="AA97" s="2038"/>
      <c r="AB97" s="2038"/>
      <c r="AC97" s="2038"/>
      <c r="AD97" s="2038"/>
      <c r="AE97" s="2038"/>
      <c r="AF97" s="2038"/>
      <c r="AG97" s="2038"/>
      <c r="AH97" s="2038"/>
    </row>
    <row r="98" spans="1:34" s="336" customFormat="1" ht="17.1" customHeight="1">
      <c r="A98" s="2021">
        <v>10</v>
      </c>
      <c r="B98" s="2045" t="s">
        <v>1698</v>
      </c>
      <c r="C98" s="2045"/>
      <c r="D98" s="2024"/>
      <c r="E98" s="2024"/>
      <c r="F98" s="2027" t="s">
        <v>278</v>
      </c>
      <c r="G98" s="2031">
        <v>1290</v>
      </c>
      <c r="H98" s="2027"/>
      <c r="I98" s="2028"/>
      <c r="J98" s="2028"/>
      <c r="K98" s="2028"/>
      <c r="L98" s="2028"/>
      <c r="M98" s="2028"/>
      <c r="N98" s="2028">
        <v>3</v>
      </c>
      <c r="O98" s="2028"/>
      <c r="P98" s="2028"/>
      <c r="Q98" s="2028"/>
      <c r="R98" s="2028"/>
      <c r="S98" s="2028"/>
      <c r="T98" s="2028"/>
      <c r="U98" s="2044">
        <v>3</v>
      </c>
      <c r="V98" s="2030">
        <f t="shared" si="8"/>
        <v>3870</v>
      </c>
      <c r="W98" s="2038"/>
      <c r="X98" s="2038"/>
      <c r="Y98" s="2038"/>
      <c r="Z98" s="2038"/>
      <c r="AA98" s="2038"/>
      <c r="AB98" s="2038"/>
      <c r="AC98" s="2038"/>
      <c r="AD98" s="2038"/>
      <c r="AE98" s="2038"/>
      <c r="AF98" s="2038"/>
      <c r="AG98" s="2038"/>
      <c r="AH98" s="2038"/>
    </row>
    <row r="99" spans="1:34" s="336" customFormat="1" ht="17.1" customHeight="1">
      <c r="A99" s="2021">
        <v>11</v>
      </c>
      <c r="B99" s="2045" t="s">
        <v>1424</v>
      </c>
      <c r="C99" s="2045"/>
      <c r="D99" s="2024"/>
      <c r="E99" s="2024"/>
      <c r="F99" s="2027" t="s">
        <v>278</v>
      </c>
      <c r="G99" s="2031">
        <v>680</v>
      </c>
      <c r="H99" s="2027"/>
      <c r="I99" s="2028"/>
      <c r="J99" s="2028"/>
      <c r="K99" s="2028"/>
      <c r="L99" s="2028"/>
      <c r="M99" s="2028"/>
      <c r="N99" s="2028">
        <v>4</v>
      </c>
      <c r="O99" s="2028"/>
      <c r="P99" s="2028"/>
      <c r="Q99" s="2028"/>
      <c r="R99" s="2028"/>
      <c r="S99" s="2028"/>
      <c r="T99" s="2028"/>
      <c r="U99" s="2044">
        <v>4</v>
      </c>
      <c r="V99" s="2030">
        <f t="shared" si="8"/>
        <v>2720</v>
      </c>
      <c r="W99" s="2038"/>
      <c r="X99" s="2038"/>
      <c r="Y99" s="2038"/>
      <c r="Z99" s="2038"/>
      <c r="AA99" s="2038"/>
      <c r="AB99" s="2038"/>
      <c r="AC99" s="2038"/>
      <c r="AD99" s="2038"/>
      <c r="AE99" s="2038"/>
      <c r="AF99" s="2038"/>
      <c r="AG99" s="2038"/>
      <c r="AH99" s="2038"/>
    </row>
    <row r="100" spans="1:34" s="336" customFormat="1" ht="17.1" customHeight="1">
      <c r="A100" s="2021">
        <v>12</v>
      </c>
      <c r="B100" s="2045" t="s">
        <v>1734</v>
      </c>
      <c r="C100" s="2045"/>
      <c r="D100" s="2024"/>
      <c r="E100" s="2024"/>
      <c r="F100" s="2027" t="s">
        <v>404</v>
      </c>
      <c r="G100" s="2031">
        <v>3600</v>
      </c>
      <c r="H100" s="2027"/>
      <c r="I100" s="2028"/>
      <c r="J100" s="2028"/>
      <c r="K100" s="2028"/>
      <c r="L100" s="2028"/>
      <c r="M100" s="2028"/>
      <c r="N100" s="2028">
        <v>1</v>
      </c>
      <c r="O100" s="2028"/>
      <c r="P100" s="2028"/>
      <c r="Q100" s="2028"/>
      <c r="R100" s="2028"/>
      <c r="S100" s="2028"/>
      <c r="T100" s="2028"/>
      <c r="U100" s="2044">
        <v>1</v>
      </c>
      <c r="V100" s="2030">
        <f t="shared" si="8"/>
        <v>3600</v>
      </c>
      <c r="W100" s="2038"/>
      <c r="X100" s="2038"/>
      <c r="Y100" s="2038"/>
      <c r="Z100" s="2038"/>
      <c r="AA100" s="2038"/>
      <c r="AB100" s="2038"/>
      <c r="AC100" s="2038"/>
      <c r="AD100" s="2038"/>
      <c r="AE100" s="2038"/>
      <c r="AF100" s="2038"/>
      <c r="AG100" s="2038"/>
      <c r="AH100" s="2038"/>
    </row>
    <row r="101" spans="1:34" s="336" customFormat="1" ht="17.1" customHeight="1">
      <c r="A101" s="2021">
        <v>13</v>
      </c>
      <c r="B101" s="2045" t="s">
        <v>1735</v>
      </c>
      <c r="C101" s="2045"/>
      <c r="D101" s="2024"/>
      <c r="E101" s="2024"/>
      <c r="F101" s="2027" t="s">
        <v>404</v>
      </c>
      <c r="G101" s="2031">
        <v>4800</v>
      </c>
      <c r="H101" s="2027"/>
      <c r="I101" s="2028"/>
      <c r="J101" s="2028"/>
      <c r="K101" s="2028"/>
      <c r="L101" s="2028"/>
      <c r="M101" s="2028"/>
      <c r="N101" s="2028">
        <v>1</v>
      </c>
      <c r="O101" s="2028"/>
      <c r="P101" s="2028"/>
      <c r="Q101" s="2028"/>
      <c r="R101" s="2028"/>
      <c r="S101" s="2028"/>
      <c r="T101" s="2028"/>
      <c r="U101" s="2044">
        <v>1</v>
      </c>
      <c r="V101" s="2030">
        <f t="shared" si="8"/>
        <v>4800</v>
      </c>
      <c r="W101" s="2038"/>
      <c r="X101" s="2038"/>
      <c r="Y101" s="2038"/>
      <c r="Z101" s="2038"/>
      <c r="AA101" s="2038"/>
      <c r="AB101" s="2038"/>
      <c r="AC101" s="2038"/>
      <c r="AD101" s="2038"/>
      <c r="AE101" s="2038"/>
      <c r="AF101" s="2038"/>
      <c r="AG101" s="2038"/>
      <c r="AH101" s="2038"/>
    </row>
    <row r="102" spans="1:34" s="336" customFormat="1" ht="17.1" customHeight="1">
      <c r="A102" s="2021">
        <v>14</v>
      </c>
      <c r="B102" s="2045" t="s">
        <v>1736</v>
      </c>
      <c r="C102" s="2045"/>
      <c r="D102" s="2024"/>
      <c r="E102" s="2024"/>
      <c r="F102" s="2027" t="s">
        <v>278</v>
      </c>
      <c r="G102" s="2031">
        <v>660</v>
      </c>
      <c r="H102" s="2027"/>
      <c r="I102" s="2028"/>
      <c r="J102" s="2028"/>
      <c r="K102" s="2028"/>
      <c r="L102" s="2028"/>
      <c r="M102" s="2028"/>
      <c r="N102" s="2028">
        <v>5</v>
      </c>
      <c r="O102" s="2028"/>
      <c r="P102" s="2028"/>
      <c r="Q102" s="2028"/>
      <c r="R102" s="2028"/>
      <c r="S102" s="2028"/>
      <c r="T102" s="2028"/>
      <c r="U102" s="2044">
        <v>5</v>
      </c>
      <c r="V102" s="2030">
        <f t="shared" si="8"/>
        <v>3300</v>
      </c>
      <c r="W102" s="2038"/>
      <c r="X102" s="2038"/>
      <c r="Y102" s="2038"/>
      <c r="Z102" s="2038"/>
      <c r="AA102" s="2038"/>
      <c r="AB102" s="2038"/>
      <c r="AC102" s="2038"/>
      <c r="AD102" s="2038"/>
      <c r="AE102" s="2038"/>
      <c r="AF102" s="2038"/>
      <c r="AG102" s="2038"/>
      <c r="AH102" s="2038"/>
    </row>
    <row r="103" spans="1:34" s="336" customFormat="1" ht="17.1" customHeight="1">
      <c r="A103" s="2021">
        <v>15</v>
      </c>
      <c r="B103" s="2045" t="s">
        <v>1737</v>
      </c>
      <c r="C103" s="2045"/>
      <c r="D103" s="2024"/>
      <c r="E103" s="2024"/>
      <c r="F103" s="2027" t="s">
        <v>278</v>
      </c>
      <c r="G103" s="2031">
        <v>840</v>
      </c>
      <c r="H103" s="2027"/>
      <c r="I103" s="2028"/>
      <c r="J103" s="2028"/>
      <c r="K103" s="2028"/>
      <c r="L103" s="2028"/>
      <c r="M103" s="2028"/>
      <c r="N103" s="2028">
        <v>5</v>
      </c>
      <c r="O103" s="2028"/>
      <c r="P103" s="2028"/>
      <c r="Q103" s="2028"/>
      <c r="R103" s="2028"/>
      <c r="S103" s="2028"/>
      <c r="T103" s="2028"/>
      <c r="U103" s="2044">
        <v>5</v>
      </c>
      <c r="V103" s="2030">
        <f t="shared" si="8"/>
        <v>4200</v>
      </c>
      <c r="W103" s="2038"/>
      <c r="X103" s="2038"/>
      <c r="Y103" s="2038"/>
      <c r="Z103" s="2038"/>
      <c r="AA103" s="2038"/>
      <c r="AB103" s="2038"/>
      <c r="AC103" s="2038"/>
      <c r="AD103" s="2038"/>
      <c r="AE103" s="2038"/>
      <c r="AF103" s="2038"/>
      <c r="AG103" s="2038"/>
      <c r="AH103" s="2038"/>
    </row>
    <row r="104" spans="1:34" s="336" customFormat="1" ht="17.1" customHeight="1">
      <c r="A104" s="2021">
        <v>16</v>
      </c>
      <c r="B104" s="2045" t="s">
        <v>1738</v>
      </c>
      <c r="C104" s="2045"/>
      <c r="D104" s="2024"/>
      <c r="E104" s="2024"/>
      <c r="F104" s="2027" t="s">
        <v>960</v>
      </c>
      <c r="G104" s="2031">
        <v>4200</v>
      </c>
      <c r="H104" s="2027"/>
      <c r="I104" s="2028"/>
      <c r="J104" s="2028"/>
      <c r="K104" s="2028"/>
      <c r="L104" s="2028"/>
      <c r="M104" s="2028"/>
      <c r="N104" s="2028">
        <v>1</v>
      </c>
      <c r="O104" s="2028"/>
      <c r="P104" s="2028"/>
      <c r="Q104" s="2028"/>
      <c r="R104" s="2028"/>
      <c r="S104" s="2028"/>
      <c r="T104" s="2028"/>
      <c r="U104" s="2044">
        <v>1</v>
      </c>
      <c r="V104" s="2030">
        <f t="shared" si="8"/>
        <v>4200</v>
      </c>
      <c r="W104" s="2038"/>
      <c r="X104" s="2038"/>
      <c r="Y104" s="2038"/>
      <c r="Z104" s="2038"/>
      <c r="AA104" s="2038"/>
      <c r="AB104" s="2038"/>
      <c r="AC104" s="2038"/>
      <c r="AD104" s="2038"/>
      <c r="AE104" s="2038"/>
      <c r="AF104" s="2038"/>
      <c r="AG104" s="2038"/>
      <c r="AH104" s="2038"/>
    </row>
    <row r="105" spans="1:34" s="336" customFormat="1" ht="17.1" customHeight="1">
      <c r="A105" s="2021">
        <v>17</v>
      </c>
      <c r="B105" s="2045" t="s">
        <v>1667</v>
      </c>
      <c r="C105" s="2045"/>
      <c r="D105" s="2024"/>
      <c r="E105" s="2024"/>
      <c r="F105" s="2027" t="s">
        <v>278</v>
      </c>
      <c r="G105" s="2031">
        <v>9900</v>
      </c>
      <c r="H105" s="2027"/>
      <c r="I105" s="2028"/>
      <c r="J105" s="2028"/>
      <c r="K105" s="2028"/>
      <c r="L105" s="2028"/>
      <c r="M105" s="2028"/>
      <c r="N105" s="2028">
        <v>1</v>
      </c>
      <c r="O105" s="2028"/>
      <c r="P105" s="2028"/>
      <c r="Q105" s="2028"/>
      <c r="R105" s="2028"/>
      <c r="S105" s="2028"/>
      <c r="T105" s="2028"/>
      <c r="U105" s="2043">
        <f>N105</f>
        <v>1</v>
      </c>
      <c r="V105" s="2030">
        <f t="shared" si="8"/>
        <v>9900</v>
      </c>
      <c r="W105" s="2038"/>
      <c r="X105" s="2038"/>
      <c r="Y105" s="2038"/>
      <c r="Z105" s="2038"/>
      <c r="AA105" s="2038"/>
      <c r="AB105" s="2038"/>
      <c r="AC105" s="2038"/>
      <c r="AD105" s="2038"/>
      <c r="AE105" s="2038"/>
      <c r="AF105" s="2038"/>
      <c r="AG105" s="2038"/>
      <c r="AH105" s="2038"/>
    </row>
    <row r="106" spans="1:34" s="336" customFormat="1" ht="17.1" customHeight="1">
      <c r="A106" s="2021">
        <v>18</v>
      </c>
      <c r="B106" s="2045" t="s">
        <v>1739</v>
      </c>
      <c r="C106" s="2045"/>
      <c r="D106" s="2024"/>
      <c r="E106" s="2024"/>
      <c r="F106" s="2027" t="s">
        <v>278</v>
      </c>
      <c r="G106" s="2031">
        <v>120</v>
      </c>
      <c r="H106" s="2027"/>
      <c r="I106" s="2028"/>
      <c r="J106" s="2028"/>
      <c r="K106" s="2028"/>
      <c r="L106" s="2028"/>
      <c r="M106" s="2028"/>
      <c r="N106" s="2028">
        <v>4</v>
      </c>
      <c r="O106" s="2028"/>
      <c r="P106" s="2028"/>
      <c r="Q106" s="2028"/>
      <c r="R106" s="2028"/>
      <c r="S106" s="2028"/>
      <c r="T106" s="2028"/>
      <c r="U106" s="2044">
        <v>4</v>
      </c>
      <c r="V106" s="2030">
        <f t="shared" si="8"/>
        <v>480</v>
      </c>
      <c r="W106" s="2038"/>
      <c r="X106" s="2038"/>
      <c r="Y106" s="2038"/>
      <c r="Z106" s="2038"/>
      <c r="AA106" s="2038"/>
      <c r="AB106" s="2038"/>
      <c r="AC106" s="2038"/>
      <c r="AD106" s="2038"/>
      <c r="AE106" s="2038"/>
      <c r="AF106" s="2038"/>
      <c r="AG106" s="2038"/>
      <c r="AH106" s="2038"/>
    </row>
    <row r="107" spans="1:34" s="336" customFormat="1" ht="17.1" customHeight="1">
      <c r="A107" s="2021">
        <v>19</v>
      </c>
      <c r="B107" s="2045" t="s">
        <v>630</v>
      </c>
      <c r="C107" s="2045"/>
      <c r="D107" s="2024"/>
      <c r="E107" s="2024"/>
      <c r="F107" s="2027" t="s">
        <v>404</v>
      </c>
      <c r="G107" s="2031">
        <v>11800</v>
      </c>
      <c r="H107" s="2027"/>
      <c r="I107" s="2028"/>
      <c r="J107" s="2028"/>
      <c r="K107" s="2028"/>
      <c r="L107" s="2028"/>
      <c r="M107" s="2028"/>
      <c r="N107" s="2028">
        <v>4</v>
      </c>
      <c r="O107" s="2028"/>
      <c r="P107" s="2028"/>
      <c r="Q107" s="2028"/>
      <c r="R107" s="2028"/>
      <c r="S107" s="2028"/>
      <c r="T107" s="2028"/>
      <c r="U107" s="2044">
        <v>4</v>
      </c>
      <c r="V107" s="2030">
        <f t="shared" si="8"/>
        <v>47200</v>
      </c>
      <c r="W107" s="2038"/>
      <c r="X107" s="2038"/>
      <c r="Y107" s="2038"/>
      <c r="Z107" s="2038"/>
      <c r="AA107" s="2038"/>
      <c r="AB107" s="2038"/>
      <c r="AC107" s="2038"/>
      <c r="AD107" s="2038"/>
      <c r="AE107" s="2038"/>
      <c r="AF107" s="2038"/>
      <c r="AG107" s="2038"/>
      <c r="AH107" s="2038"/>
    </row>
    <row r="108" spans="1:34" s="336" customFormat="1" ht="17.1" customHeight="1">
      <c r="A108" s="2021">
        <v>20</v>
      </c>
      <c r="B108" s="2045" t="s">
        <v>1740</v>
      </c>
      <c r="C108" s="2045"/>
      <c r="D108" s="2024"/>
      <c r="E108" s="2024"/>
      <c r="F108" s="2027" t="s">
        <v>278</v>
      </c>
      <c r="G108" s="2031">
        <v>1350</v>
      </c>
      <c r="H108" s="2027"/>
      <c r="I108" s="2028"/>
      <c r="J108" s="2028"/>
      <c r="K108" s="2028"/>
      <c r="L108" s="2028"/>
      <c r="M108" s="2028"/>
      <c r="N108" s="2028">
        <v>2</v>
      </c>
      <c r="O108" s="2028"/>
      <c r="P108" s="2028"/>
      <c r="Q108" s="2028"/>
      <c r="R108" s="2028"/>
      <c r="S108" s="2028"/>
      <c r="T108" s="2028"/>
      <c r="U108" s="2044">
        <v>2</v>
      </c>
      <c r="V108" s="2030">
        <f t="shared" si="8"/>
        <v>2700</v>
      </c>
      <c r="W108" s="2038"/>
      <c r="X108" s="2038"/>
      <c r="Y108" s="2038"/>
      <c r="Z108" s="2038"/>
      <c r="AA108" s="2038"/>
      <c r="AB108" s="2038"/>
      <c r="AC108" s="2038"/>
      <c r="AD108" s="2038"/>
      <c r="AE108" s="2038"/>
      <c r="AF108" s="2038"/>
      <c r="AG108" s="2038"/>
      <c r="AH108" s="2038"/>
    </row>
    <row r="109" spans="1:34" s="336" customFormat="1" ht="34.5" customHeight="1">
      <c r="A109" s="2032" t="s">
        <v>1741</v>
      </c>
      <c r="B109" s="2033"/>
      <c r="C109" s="2034"/>
      <c r="D109" s="2046"/>
      <c r="E109" s="2047"/>
      <c r="F109" s="2047"/>
      <c r="G109" s="2047"/>
      <c r="H109" s="2047"/>
      <c r="I109" s="2047"/>
      <c r="J109" s="2047"/>
      <c r="K109" s="2047"/>
      <c r="L109" s="2047"/>
      <c r="M109" s="2047"/>
      <c r="N109" s="2047"/>
      <c r="O109" s="2047"/>
      <c r="P109" s="2047"/>
      <c r="Q109" s="2047"/>
      <c r="R109" s="2047"/>
      <c r="S109" s="2047"/>
      <c r="T109" s="2047"/>
      <c r="U109" s="2048"/>
      <c r="V109" s="2049"/>
      <c r="W109" s="2038"/>
      <c r="X109" s="2038"/>
      <c r="Y109" s="2038"/>
      <c r="Z109" s="2038"/>
      <c r="AA109" s="2038"/>
      <c r="AB109" s="2038"/>
      <c r="AC109" s="2038"/>
      <c r="AD109" s="2038"/>
      <c r="AE109" s="2038"/>
      <c r="AF109" s="2038"/>
      <c r="AG109" s="2038"/>
      <c r="AH109" s="2038"/>
    </row>
    <row r="110" spans="1:34" s="336" customFormat="1" ht="17.1" customHeight="1">
      <c r="A110" s="2021">
        <v>1</v>
      </c>
      <c r="B110" s="2045" t="s">
        <v>1742</v>
      </c>
      <c r="C110" s="2045"/>
      <c r="D110" s="2024"/>
      <c r="E110" s="2024"/>
      <c r="F110" s="2027" t="s">
        <v>960</v>
      </c>
      <c r="G110" s="2031">
        <v>990</v>
      </c>
      <c r="H110" s="2027"/>
      <c r="I110" s="2028"/>
      <c r="J110" s="2028"/>
      <c r="K110" s="2028"/>
      <c r="L110" s="2028"/>
      <c r="M110" s="2028"/>
      <c r="N110" s="2028"/>
      <c r="O110" s="2028">
        <v>1</v>
      </c>
      <c r="P110" s="2028"/>
      <c r="Q110" s="2028"/>
      <c r="R110" s="2028"/>
      <c r="S110" s="2028"/>
      <c r="T110" s="2028"/>
      <c r="U110" s="2044">
        <v>1</v>
      </c>
      <c r="V110" s="2030">
        <f aca="true" t="shared" si="9" ref="V110:V171">G110*U110</f>
        <v>990</v>
      </c>
      <c r="W110" s="2038"/>
      <c r="X110" s="2038"/>
      <c r="Y110" s="2038"/>
      <c r="Z110" s="2038"/>
      <c r="AA110" s="2038"/>
      <c r="AB110" s="2038"/>
      <c r="AC110" s="2038"/>
      <c r="AD110" s="2038"/>
      <c r="AE110" s="2038"/>
      <c r="AF110" s="2038"/>
      <c r="AG110" s="2038"/>
      <c r="AH110" s="2038"/>
    </row>
    <row r="111" spans="1:34" s="336" customFormat="1" ht="17.1" customHeight="1">
      <c r="A111" s="2021">
        <v>2</v>
      </c>
      <c r="B111" s="2045" t="s">
        <v>1743</v>
      </c>
      <c r="C111" s="2045"/>
      <c r="D111" s="2024"/>
      <c r="E111" s="2024"/>
      <c r="F111" s="2027" t="s">
        <v>960</v>
      </c>
      <c r="G111" s="2031">
        <v>1025</v>
      </c>
      <c r="H111" s="2027"/>
      <c r="I111" s="2028"/>
      <c r="J111" s="2028"/>
      <c r="K111" s="2028"/>
      <c r="L111" s="2028"/>
      <c r="M111" s="2028"/>
      <c r="N111" s="2028"/>
      <c r="O111" s="2028">
        <v>1</v>
      </c>
      <c r="P111" s="2028"/>
      <c r="Q111" s="2028"/>
      <c r="R111" s="2028"/>
      <c r="S111" s="2028"/>
      <c r="T111" s="2028"/>
      <c r="U111" s="2044">
        <v>1</v>
      </c>
      <c r="V111" s="2030">
        <f t="shared" si="9"/>
        <v>1025</v>
      </c>
      <c r="W111" s="2038"/>
      <c r="X111" s="2038"/>
      <c r="Y111" s="2038"/>
      <c r="Z111" s="2038"/>
      <c r="AA111" s="2038"/>
      <c r="AB111" s="2038"/>
      <c r="AC111" s="2038"/>
      <c r="AD111" s="2038"/>
      <c r="AE111" s="2038"/>
      <c r="AF111" s="2038"/>
      <c r="AG111" s="2038"/>
      <c r="AH111" s="2038"/>
    </row>
    <row r="112" spans="1:34" s="336" customFormat="1" ht="17.1" customHeight="1">
      <c r="A112" s="2021">
        <v>3</v>
      </c>
      <c r="B112" s="2045" t="s">
        <v>630</v>
      </c>
      <c r="C112" s="2045"/>
      <c r="D112" s="2024"/>
      <c r="E112" s="2024"/>
      <c r="F112" s="2027" t="s">
        <v>404</v>
      </c>
      <c r="G112" s="2031">
        <v>18000</v>
      </c>
      <c r="H112" s="2027"/>
      <c r="I112" s="2028"/>
      <c r="J112" s="2028"/>
      <c r="K112" s="2028"/>
      <c r="L112" s="2028"/>
      <c r="M112" s="2028"/>
      <c r="N112" s="2028"/>
      <c r="O112" s="2028">
        <v>3</v>
      </c>
      <c r="P112" s="2028"/>
      <c r="Q112" s="2028"/>
      <c r="R112" s="2028"/>
      <c r="S112" s="2028"/>
      <c r="T112" s="2028"/>
      <c r="U112" s="2043">
        <f>O112</f>
        <v>3</v>
      </c>
      <c r="V112" s="2030">
        <f t="shared" si="9"/>
        <v>54000</v>
      </c>
      <c r="W112" s="2038"/>
      <c r="X112" s="2038"/>
      <c r="Y112" s="2038"/>
      <c r="Z112" s="2038"/>
      <c r="AA112" s="2038"/>
      <c r="AB112" s="2038"/>
      <c r="AC112" s="2038"/>
      <c r="AD112" s="2038"/>
      <c r="AE112" s="2038"/>
      <c r="AF112" s="2038"/>
      <c r="AG112" s="2038"/>
      <c r="AH112" s="2038"/>
    </row>
    <row r="113" spans="1:34" s="336" customFormat="1" ht="17.1" customHeight="1">
      <c r="A113" s="2021">
        <v>4</v>
      </c>
      <c r="B113" s="2045" t="s">
        <v>616</v>
      </c>
      <c r="C113" s="2045"/>
      <c r="D113" s="2024"/>
      <c r="E113" s="2024"/>
      <c r="F113" s="2027" t="s">
        <v>278</v>
      </c>
      <c r="G113" s="2031">
        <v>1600</v>
      </c>
      <c r="H113" s="2027"/>
      <c r="I113" s="2028"/>
      <c r="J113" s="2028"/>
      <c r="K113" s="2028"/>
      <c r="L113" s="2028"/>
      <c r="M113" s="2028"/>
      <c r="N113" s="2028"/>
      <c r="O113" s="2028">
        <v>4</v>
      </c>
      <c r="P113" s="2028"/>
      <c r="Q113" s="2028"/>
      <c r="R113" s="2028"/>
      <c r="S113" s="2028"/>
      <c r="T113" s="2028"/>
      <c r="U113" s="2044">
        <v>4</v>
      </c>
      <c r="V113" s="2030">
        <f t="shared" si="9"/>
        <v>6400</v>
      </c>
      <c r="W113" s="2038"/>
      <c r="X113" s="2038"/>
      <c r="Y113" s="2038"/>
      <c r="Z113" s="2038"/>
      <c r="AA113" s="2038"/>
      <c r="AB113" s="2038"/>
      <c r="AC113" s="2038"/>
      <c r="AD113" s="2038"/>
      <c r="AE113" s="2038"/>
      <c r="AF113" s="2038"/>
      <c r="AG113" s="2038"/>
      <c r="AH113" s="2038"/>
    </row>
    <row r="114" spans="1:34" s="336" customFormat="1" ht="17.1" customHeight="1">
      <c r="A114" s="2021">
        <v>5</v>
      </c>
      <c r="B114" s="2045" t="s">
        <v>615</v>
      </c>
      <c r="C114" s="2045"/>
      <c r="D114" s="2024"/>
      <c r="E114" s="2024"/>
      <c r="F114" s="2027" t="s">
        <v>278</v>
      </c>
      <c r="G114" s="2031">
        <v>1300</v>
      </c>
      <c r="H114" s="2027"/>
      <c r="I114" s="2028"/>
      <c r="J114" s="2028"/>
      <c r="K114" s="2028"/>
      <c r="L114" s="2028"/>
      <c r="M114" s="2028"/>
      <c r="N114" s="2028"/>
      <c r="O114" s="2028">
        <v>4</v>
      </c>
      <c r="P114" s="2028"/>
      <c r="Q114" s="2028"/>
      <c r="R114" s="2028"/>
      <c r="S114" s="2028"/>
      <c r="T114" s="2028"/>
      <c r="U114" s="2044">
        <v>4</v>
      </c>
      <c r="V114" s="2030">
        <f t="shared" si="9"/>
        <v>5200</v>
      </c>
      <c r="W114" s="2038"/>
      <c r="X114" s="2038"/>
      <c r="Y114" s="2038"/>
      <c r="Z114" s="2038"/>
      <c r="AA114" s="2038"/>
      <c r="AB114" s="2038"/>
      <c r="AC114" s="2038"/>
      <c r="AD114" s="2038"/>
      <c r="AE114" s="2038"/>
      <c r="AF114" s="2038"/>
      <c r="AG114" s="2038"/>
      <c r="AH114" s="2038"/>
    </row>
    <row r="115" spans="1:34" s="336" customFormat="1" ht="17.1" customHeight="1">
      <c r="A115" s="2021">
        <v>6</v>
      </c>
      <c r="B115" s="2045" t="s">
        <v>1744</v>
      </c>
      <c r="C115" s="2045"/>
      <c r="D115" s="2024"/>
      <c r="E115" s="2024"/>
      <c r="F115" s="2027" t="s">
        <v>196</v>
      </c>
      <c r="G115" s="2031">
        <v>500</v>
      </c>
      <c r="H115" s="2027"/>
      <c r="I115" s="2028"/>
      <c r="J115" s="2028"/>
      <c r="K115" s="2028"/>
      <c r="L115" s="2028"/>
      <c r="M115" s="2028"/>
      <c r="N115" s="2028"/>
      <c r="O115" s="2028">
        <v>2</v>
      </c>
      <c r="P115" s="2028"/>
      <c r="Q115" s="2028"/>
      <c r="R115" s="2028"/>
      <c r="S115" s="2028"/>
      <c r="T115" s="2028"/>
      <c r="U115" s="2044">
        <v>2</v>
      </c>
      <c r="V115" s="2030">
        <f t="shared" si="9"/>
        <v>1000</v>
      </c>
      <c r="W115" s="2038"/>
      <c r="X115" s="2038"/>
      <c r="Y115" s="2038"/>
      <c r="Z115" s="2038"/>
      <c r="AA115" s="2038"/>
      <c r="AB115" s="2038"/>
      <c r="AC115" s="2038"/>
      <c r="AD115" s="2038"/>
      <c r="AE115" s="2038"/>
      <c r="AF115" s="2038"/>
      <c r="AG115" s="2038"/>
      <c r="AH115" s="2038"/>
    </row>
    <row r="116" spans="1:34" s="336" customFormat="1" ht="17.1" customHeight="1">
      <c r="A116" s="2021">
        <v>7</v>
      </c>
      <c r="B116" s="2045" t="s">
        <v>1745</v>
      </c>
      <c r="C116" s="2045"/>
      <c r="D116" s="2024"/>
      <c r="E116" s="2024"/>
      <c r="F116" s="2027" t="s">
        <v>960</v>
      </c>
      <c r="G116" s="2031">
        <v>14000</v>
      </c>
      <c r="H116" s="2027"/>
      <c r="I116" s="2028"/>
      <c r="J116" s="2028"/>
      <c r="K116" s="2028"/>
      <c r="L116" s="2028"/>
      <c r="M116" s="2028"/>
      <c r="N116" s="2028"/>
      <c r="O116" s="2028">
        <v>1</v>
      </c>
      <c r="P116" s="2028"/>
      <c r="Q116" s="2028"/>
      <c r="R116" s="2028"/>
      <c r="S116" s="2028"/>
      <c r="T116" s="2028"/>
      <c r="U116" s="2044">
        <v>1</v>
      </c>
      <c r="V116" s="2030">
        <f t="shared" si="9"/>
        <v>14000</v>
      </c>
      <c r="W116" s="2038"/>
      <c r="X116" s="2038"/>
      <c r="Y116" s="2038"/>
      <c r="Z116" s="2038"/>
      <c r="AA116" s="2038"/>
      <c r="AB116" s="2038"/>
      <c r="AC116" s="2038"/>
      <c r="AD116" s="2038"/>
      <c r="AE116" s="2038"/>
      <c r="AF116" s="2038"/>
      <c r="AG116" s="2038"/>
      <c r="AH116" s="2038"/>
    </row>
    <row r="117" spans="1:34" s="336" customFormat="1" ht="17.1" customHeight="1">
      <c r="A117" s="2021">
        <v>8</v>
      </c>
      <c r="B117" s="2045" t="s">
        <v>1746</v>
      </c>
      <c r="C117" s="2045"/>
      <c r="D117" s="2024"/>
      <c r="E117" s="2024"/>
      <c r="F117" s="2027" t="s">
        <v>1747</v>
      </c>
      <c r="G117" s="2031">
        <v>6000</v>
      </c>
      <c r="H117" s="2027"/>
      <c r="I117" s="2028"/>
      <c r="J117" s="2028"/>
      <c r="K117" s="2028"/>
      <c r="L117" s="2028"/>
      <c r="M117" s="2028"/>
      <c r="N117" s="2028"/>
      <c r="O117" s="2028">
        <v>1</v>
      </c>
      <c r="P117" s="2028"/>
      <c r="Q117" s="2028"/>
      <c r="R117" s="2028"/>
      <c r="S117" s="2028"/>
      <c r="T117" s="2028"/>
      <c r="U117" s="2044">
        <v>1</v>
      </c>
      <c r="V117" s="2030">
        <f t="shared" si="9"/>
        <v>6000</v>
      </c>
      <c r="W117" s="2038"/>
      <c r="X117" s="2038"/>
      <c r="Y117" s="2038"/>
      <c r="Z117" s="2038"/>
      <c r="AA117" s="2038"/>
      <c r="AB117" s="2038"/>
      <c r="AC117" s="2038"/>
      <c r="AD117" s="2038"/>
      <c r="AE117" s="2038"/>
      <c r="AF117" s="2038"/>
      <c r="AG117" s="2038"/>
      <c r="AH117" s="2038"/>
    </row>
    <row r="118" spans="1:34" s="336" customFormat="1" ht="17.1" customHeight="1">
      <c r="A118" s="2021">
        <v>9</v>
      </c>
      <c r="B118" s="2045" t="s">
        <v>1748</v>
      </c>
      <c r="C118" s="2045"/>
      <c r="D118" s="2024"/>
      <c r="E118" s="2024"/>
      <c r="F118" s="2027" t="s">
        <v>614</v>
      </c>
      <c r="G118" s="2031">
        <v>1200</v>
      </c>
      <c r="H118" s="2027"/>
      <c r="I118" s="2028"/>
      <c r="J118" s="2028"/>
      <c r="K118" s="2028"/>
      <c r="L118" s="2028"/>
      <c r="M118" s="2028"/>
      <c r="N118" s="2028"/>
      <c r="O118" s="2028">
        <v>4</v>
      </c>
      <c r="P118" s="2028"/>
      <c r="Q118" s="2028"/>
      <c r="R118" s="2028"/>
      <c r="S118" s="2028"/>
      <c r="T118" s="2028"/>
      <c r="U118" s="2044">
        <v>4</v>
      </c>
      <c r="V118" s="2030">
        <f t="shared" si="9"/>
        <v>4800</v>
      </c>
      <c r="W118" s="2038"/>
      <c r="X118" s="2038"/>
      <c r="Y118" s="2038"/>
      <c r="Z118" s="2038"/>
      <c r="AA118" s="2038"/>
      <c r="AB118" s="2038"/>
      <c r="AC118" s="2038"/>
      <c r="AD118" s="2038"/>
      <c r="AE118" s="2038"/>
      <c r="AF118" s="2038"/>
      <c r="AG118" s="2038"/>
      <c r="AH118" s="2038"/>
    </row>
    <row r="119" spans="1:34" s="336" customFormat="1" ht="17.1" customHeight="1">
      <c r="A119" s="2021">
        <v>10</v>
      </c>
      <c r="B119" s="2045" t="s">
        <v>1749</v>
      </c>
      <c r="C119" s="2045"/>
      <c r="D119" s="2024"/>
      <c r="E119" s="2024"/>
      <c r="F119" s="2027" t="s">
        <v>960</v>
      </c>
      <c r="G119" s="2031">
        <v>1800</v>
      </c>
      <c r="H119" s="2027"/>
      <c r="I119" s="2028"/>
      <c r="J119" s="2028"/>
      <c r="K119" s="2028"/>
      <c r="L119" s="2028"/>
      <c r="M119" s="2028"/>
      <c r="N119" s="2028"/>
      <c r="O119" s="2028">
        <v>1</v>
      </c>
      <c r="P119" s="2028"/>
      <c r="Q119" s="2028"/>
      <c r="R119" s="2028"/>
      <c r="S119" s="2028"/>
      <c r="T119" s="2028"/>
      <c r="U119" s="2044">
        <v>1</v>
      </c>
      <c r="V119" s="2030">
        <f t="shared" si="9"/>
        <v>1800</v>
      </c>
      <c r="W119" s="2038"/>
      <c r="X119" s="2038"/>
      <c r="Y119" s="2038"/>
      <c r="Z119" s="2038"/>
      <c r="AA119" s="2038"/>
      <c r="AB119" s="2038"/>
      <c r="AC119" s="2038"/>
      <c r="AD119" s="2038"/>
      <c r="AE119" s="2038"/>
      <c r="AF119" s="2038"/>
      <c r="AG119" s="2038"/>
      <c r="AH119" s="2038"/>
    </row>
    <row r="120" spans="1:34" s="336" customFormat="1" ht="17.1" customHeight="1">
      <c r="A120" s="2021">
        <v>11</v>
      </c>
      <c r="B120" s="2045" t="s">
        <v>1668</v>
      </c>
      <c r="C120" s="2045"/>
      <c r="D120" s="2024"/>
      <c r="E120" s="2024"/>
      <c r="F120" s="2027" t="s">
        <v>960</v>
      </c>
      <c r="G120" s="2031">
        <v>1140</v>
      </c>
      <c r="H120" s="2027"/>
      <c r="I120" s="2028"/>
      <c r="J120" s="2028"/>
      <c r="K120" s="2028"/>
      <c r="L120" s="2028"/>
      <c r="M120" s="2028"/>
      <c r="N120" s="2028"/>
      <c r="O120" s="2028">
        <v>1</v>
      </c>
      <c r="P120" s="2028"/>
      <c r="Q120" s="2028"/>
      <c r="R120" s="2028"/>
      <c r="S120" s="2028"/>
      <c r="T120" s="2028"/>
      <c r="U120" s="2044">
        <v>1</v>
      </c>
      <c r="V120" s="2030">
        <f t="shared" si="9"/>
        <v>1140</v>
      </c>
      <c r="W120" s="2038"/>
      <c r="X120" s="2038"/>
      <c r="Y120" s="2038"/>
      <c r="Z120" s="2038"/>
      <c r="AA120" s="2038"/>
      <c r="AB120" s="2038"/>
      <c r="AC120" s="2038"/>
      <c r="AD120" s="2038"/>
      <c r="AE120" s="2038"/>
      <c r="AF120" s="2038"/>
      <c r="AG120" s="2038"/>
      <c r="AH120" s="2038"/>
    </row>
    <row r="121" spans="1:34" s="336" customFormat="1" ht="17.1" customHeight="1">
      <c r="A121" s="2021">
        <v>12</v>
      </c>
      <c r="B121" s="2045" t="s">
        <v>1667</v>
      </c>
      <c r="C121" s="2045"/>
      <c r="D121" s="2024"/>
      <c r="E121" s="2024"/>
      <c r="F121" s="2027" t="s">
        <v>278</v>
      </c>
      <c r="G121" s="2031">
        <v>8800</v>
      </c>
      <c r="H121" s="2027"/>
      <c r="I121" s="2028"/>
      <c r="J121" s="2028"/>
      <c r="K121" s="2028"/>
      <c r="L121" s="2028"/>
      <c r="M121" s="2028"/>
      <c r="N121" s="2028"/>
      <c r="O121" s="2028">
        <v>1</v>
      </c>
      <c r="P121" s="2028"/>
      <c r="Q121" s="2028"/>
      <c r="R121" s="2028"/>
      <c r="S121" s="2028"/>
      <c r="T121" s="2028"/>
      <c r="U121" s="2043">
        <f>O121</f>
        <v>1</v>
      </c>
      <c r="V121" s="2030">
        <f t="shared" si="9"/>
        <v>8800</v>
      </c>
      <c r="W121" s="2038"/>
      <c r="X121" s="2038"/>
      <c r="Y121" s="2038"/>
      <c r="Z121" s="2038"/>
      <c r="AA121" s="2038"/>
      <c r="AB121" s="2038"/>
      <c r="AC121" s="2038"/>
      <c r="AD121" s="2038"/>
      <c r="AE121" s="2038"/>
      <c r="AF121" s="2038"/>
      <c r="AG121" s="2038"/>
      <c r="AH121" s="2038"/>
    </row>
    <row r="122" spans="1:34" s="336" customFormat="1" ht="17.1" customHeight="1">
      <c r="A122" s="2021">
        <v>13</v>
      </c>
      <c r="B122" s="2045" t="s">
        <v>1750</v>
      </c>
      <c r="C122" s="2045"/>
      <c r="D122" s="2024"/>
      <c r="E122" s="2024"/>
      <c r="F122" s="2027" t="s">
        <v>960</v>
      </c>
      <c r="G122" s="2031">
        <v>6500</v>
      </c>
      <c r="H122" s="2027"/>
      <c r="I122" s="2028"/>
      <c r="J122" s="2028"/>
      <c r="K122" s="2028"/>
      <c r="L122" s="2028"/>
      <c r="M122" s="2028"/>
      <c r="N122" s="2028"/>
      <c r="O122" s="2028">
        <v>1</v>
      </c>
      <c r="P122" s="2028"/>
      <c r="Q122" s="2028"/>
      <c r="R122" s="2028"/>
      <c r="S122" s="2028"/>
      <c r="T122" s="2028"/>
      <c r="U122" s="2044">
        <v>1</v>
      </c>
      <c r="V122" s="2030">
        <f t="shared" si="9"/>
        <v>6500</v>
      </c>
      <c r="W122" s="2038"/>
      <c r="X122" s="2038"/>
      <c r="Y122" s="2038"/>
      <c r="Z122" s="2038"/>
      <c r="AA122" s="2038"/>
      <c r="AB122" s="2038"/>
      <c r="AC122" s="2038"/>
      <c r="AD122" s="2038"/>
      <c r="AE122" s="2038"/>
      <c r="AF122" s="2038"/>
      <c r="AG122" s="2038"/>
      <c r="AH122" s="2038"/>
    </row>
    <row r="123" spans="1:34" s="336" customFormat="1" ht="17.1" customHeight="1">
      <c r="A123" s="2021">
        <v>14</v>
      </c>
      <c r="B123" s="2045" t="s">
        <v>1751</v>
      </c>
      <c r="C123" s="2045"/>
      <c r="D123" s="2024"/>
      <c r="E123" s="2024"/>
      <c r="F123" s="2027" t="s">
        <v>960</v>
      </c>
      <c r="G123" s="2031">
        <v>1200</v>
      </c>
      <c r="H123" s="2027"/>
      <c r="I123" s="2028"/>
      <c r="J123" s="2028"/>
      <c r="K123" s="2028"/>
      <c r="L123" s="2028"/>
      <c r="M123" s="2028"/>
      <c r="N123" s="2028"/>
      <c r="O123" s="2028">
        <v>1</v>
      </c>
      <c r="P123" s="2028"/>
      <c r="Q123" s="2028"/>
      <c r="R123" s="2028"/>
      <c r="S123" s="2028"/>
      <c r="T123" s="2028"/>
      <c r="U123" s="2044">
        <v>1</v>
      </c>
      <c r="V123" s="2030">
        <f t="shared" si="9"/>
        <v>1200</v>
      </c>
      <c r="W123" s="2038"/>
      <c r="X123" s="2038"/>
      <c r="Y123" s="2038"/>
      <c r="Z123" s="2038"/>
      <c r="AA123" s="2038"/>
      <c r="AB123" s="2038"/>
      <c r="AC123" s="2038"/>
      <c r="AD123" s="2038"/>
      <c r="AE123" s="2038"/>
      <c r="AF123" s="2038"/>
      <c r="AG123" s="2038"/>
      <c r="AH123" s="2038"/>
    </row>
    <row r="124" spans="1:34" s="336" customFormat="1" ht="17.1" customHeight="1">
      <c r="A124" s="2021">
        <v>15</v>
      </c>
      <c r="B124" s="2045" t="s">
        <v>1752</v>
      </c>
      <c r="C124" s="2045"/>
      <c r="D124" s="2024"/>
      <c r="E124" s="2024"/>
      <c r="F124" s="2027" t="s">
        <v>278</v>
      </c>
      <c r="G124" s="2031">
        <v>225</v>
      </c>
      <c r="H124" s="2027"/>
      <c r="I124" s="2028"/>
      <c r="J124" s="2028"/>
      <c r="K124" s="2028"/>
      <c r="L124" s="2028"/>
      <c r="M124" s="2028"/>
      <c r="N124" s="2028"/>
      <c r="O124" s="2028">
        <v>10</v>
      </c>
      <c r="P124" s="2028"/>
      <c r="Q124" s="2028"/>
      <c r="R124" s="2028"/>
      <c r="S124" s="2028"/>
      <c r="T124" s="2028"/>
      <c r="U124" s="2044">
        <v>10</v>
      </c>
      <c r="V124" s="2030">
        <f t="shared" si="9"/>
        <v>2250</v>
      </c>
      <c r="W124" s="2038"/>
      <c r="X124" s="2038"/>
      <c r="Y124" s="2038"/>
      <c r="Z124" s="2038"/>
      <c r="AA124" s="2038"/>
      <c r="AB124" s="2038"/>
      <c r="AC124" s="2038"/>
      <c r="AD124" s="2038"/>
      <c r="AE124" s="2038"/>
      <c r="AF124" s="2038"/>
      <c r="AG124" s="2038"/>
      <c r="AH124" s="2038"/>
    </row>
    <row r="125" spans="1:34" s="336" customFormat="1" ht="16.5" customHeight="1">
      <c r="A125" s="2021">
        <v>16</v>
      </c>
      <c r="B125" s="2045" t="s">
        <v>1753</v>
      </c>
      <c r="C125" s="2045"/>
      <c r="D125" s="2024"/>
      <c r="E125" s="2024"/>
      <c r="F125" s="2027" t="s">
        <v>278</v>
      </c>
      <c r="G125" s="2031">
        <v>350</v>
      </c>
      <c r="H125" s="2027"/>
      <c r="I125" s="2028"/>
      <c r="J125" s="2028"/>
      <c r="K125" s="2028"/>
      <c r="L125" s="2028"/>
      <c r="M125" s="2028"/>
      <c r="N125" s="2028"/>
      <c r="O125" s="2028">
        <v>10</v>
      </c>
      <c r="P125" s="2028"/>
      <c r="Q125" s="2028"/>
      <c r="R125" s="2028"/>
      <c r="S125" s="2028"/>
      <c r="T125" s="2028"/>
      <c r="U125" s="2044">
        <v>10</v>
      </c>
      <c r="V125" s="2030">
        <f t="shared" si="9"/>
        <v>3500</v>
      </c>
      <c r="W125" s="2038"/>
      <c r="X125" s="2038"/>
      <c r="Y125" s="2038"/>
      <c r="Z125" s="2038"/>
      <c r="AA125" s="2038"/>
      <c r="AB125" s="2038"/>
      <c r="AC125" s="2038"/>
      <c r="AD125" s="2038"/>
      <c r="AE125" s="2038"/>
      <c r="AF125" s="2038"/>
      <c r="AG125" s="2038"/>
      <c r="AH125" s="2038"/>
    </row>
    <row r="126" spans="1:34" s="336" customFormat="1" ht="17.1" customHeight="1">
      <c r="A126" s="2050" t="s">
        <v>1754</v>
      </c>
      <c r="B126" s="2051"/>
      <c r="C126" s="2052"/>
      <c r="D126" s="2053"/>
      <c r="E126" s="2054"/>
      <c r="F126" s="2054"/>
      <c r="G126" s="2054"/>
      <c r="H126" s="2054"/>
      <c r="I126" s="2054"/>
      <c r="J126" s="2054"/>
      <c r="K126" s="2054"/>
      <c r="L126" s="2054"/>
      <c r="M126" s="2054"/>
      <c r="N126" s="2054"/>
      <c r="O126" s="2054"/>
      <c r="P126" s="2054"/>
      <c r="Q126" s="2054"/>
      <c r="R126" s="2054"/>
      <c r="S126" s="2054"/>
      <c r="T126" s="2054"/>
      <c r="U126" s="2055"/>
      <c r="V126" s="2056"/>
      <c r="W126" s="2038"/>
      <c r="X126" s="2038"/>
      <c r="Y126" s="2038"/>
      <c r="Z126" s="2038"/>
      <c r="AA126" s="2038"/>
      <c r="AB126" s="2038"/>
      <c r="AC126" s="2038"/>
      <c r="AD126" s="2038"/>
      <c r="AE126" s="2038"/>
      <c r="AF126" s="2038"/>
      <c r="AG126" s="2038"/>
      <c r="AH126" s="2038"/>
    </row>
    <row r="127" spans="1:34" s="336" customFormat="1" ht="17.1" customHeight="1">
      <c r="A127" s="2057"/>
      <c r="B127" s="2058"/>
      <c r="C127" s="2059"/>
      <c r="D127" s="2060"/>
      <c r="E127" s="2061"/>
      <c r="F127" s="2061"/>
      <c r="G127" s="2061"/>
      <c r="H127" s="2061"/>
      <c r="I127" s="2061"/>
      <c r="J127" s="2061"/>
      <c r="K127" s="2061"/>
      <c r="L127" s="2061"/>
      <c r="M127" s="2061"/>
      <c r="N127" s="2061"/>
      <c r="O127" s="2061"/>
      <c r="P127" s="2061"/>
      <c r="Q127" s="2061"/>
      <c r="R127" s="2061"/>
      <c r="S127" s="2061"/>
      <c r="T127" s="2061"/>
      <c r="U127" s="2062"/>
      <c r="V127" s="2063"/>
      <c r="W127" s="2038"/>
      <c r="X127" s="2038"/>
      <c r="Y127" s="2038"/>
      <c r="Z127" s="2038"/>
      <c r="AA127" s="2038"/>
      <c r="AB127" s="2038"/>
      <c r="AC127" s="2038"/>
      <c r="AD127" s="2038"/>
      <c r="AE127" s="2038"/>
      <c r="AF127" s="2038"/>
      <c r="AG127" s="2038"/>
      <c r="AH127" s="2038"/>
    </row>
    <row r="128" spans="1:34" s="336" customFormat="1" ht="17.1" customHeight="1">
      <c r="A128" s="2021">
        <v>1</v>
      </c>
      <c r="B128" s="2045" t="s">
        <v>613</v>
      </c>
      <c r="C128" s="2064"/>
      <c r="D128" s="2024"/>
      <c r="E128" s="2024"/>
      <c r="F128" s="2027" t="s">
        <v>614</v>
      </c>
      <c r="G128" s="2031">
        <v>18000</v>
      </c>
      <c r="H128" s="2027"/>
      <c r="I128" s="2028"/>
      <c r="J128" s="2028"/>
      <c r="K128" s="2028">
        <v>3</v>
      </c>
      <c r="L128" s="2028"/>
      <c r="M128" s="2028"/>
      <c r="N128" s="2028"/>
      <c r="O128" s="2028"/>
      <c r="P128" s="2028"/>
      <c r="Q128" s="2028"/>
      <c r="R128" s="2028"/>
      <c r="S128" s="2028"/>
      <c r="T128" s="2028"/>
      <c r="U128" s="2043">
        <f>K128</f>
        <v>3</v>
      </c>
      <c r="V128" s="2030">
        <f t="shared" si="9"/>
        <v>54000</v>
      </c>
      <c r="W128" s="2038"/>
      <c r="X128" s="2038"/>
      <c r="Y128" s="2038"/>
      <c r="Z128" s="2038"/>
      <c r="AA128" s="2038"/>
      <c r="AB128" s="2038"/>
      <c r="AC128" s="2038"/>
      <c r="AD128" s="2038"/>
      <c r="AE128" s="2038"/>
      <c r="AF128" s="2038"/>
      <c r="AG128" s="2038"/>
      <c r="AH128" s="2038"/>
    </row>
    <row r="129" spans="1:34" s="336" customFormat="1" ht="17.1" customHeight="1">
      <c r="A129" s="2021">
        <v>2</v>
      </c>
      <c r="B129" s="2045" t="s">
        <v>616</v>
      </c>
      <c r="C129" s="2045"/>
      <c r="D129" s="2024"/>
      <c r="E129" s="2024"/>
      <c r="F129" s="2027" t="s">
        <v>278</v>
      </c>
      <c r="G129" s="2031">
        <v>1600</v>
      </c>
      <c r="H129" s="2027"/>
      <c r="I129" s="2028"/>
      <c r="J129" s="2028"/>
      <c r="K129" s="2028">
        <v>4</v>
      </c>
      <c r="L129" s="2028"/>
      <c r="M129" s="2028"/>
      <c r="N129" s="2028"/>
      <c r="O129" s="2028"/>
      <c r="P129" s="2028"/>
      <c r="Q129" s="2028"/>
      <c r="R129" s="2028"/>
      <c r="S129" s="2028"/>
      <c r="T129" s="2028"/>
      <c r="U129" s="2044">
        <v>4</v>
      </c>
      <c r="V129" s="2030">
        <f t="shared" si="9"/>
        <v>6400</v>
      </c>
      <c r="W129" s="2038"/>
      <c r="X129" s="2038"/>
      <c r="Y129" s="2038"/>
      <c r="Z129" s="2038"/>
      <c r="AA129" s="2038"/>
      <c r="AB129" s="2038"/>
      <c r="AC129" s="2038"/>
      <c r="AD129" s="2038"/>
      <c r="AE129" s="2038"/>
      <c r="AF129" s="2038"/>
      <c r="AG129" s="2038"/>
      <c r="AH129" s="2038"/>
    </row>
    <row r="130" spans="1:34" s="336" customFormat="1" ht="17.1" customHeight="1">
      <c r="A130" s="2021">
        <v>3</v>
      </c>
      <c r="B130" s="2045" t="s">
        <v>615</v>
      </c>
      <c r="C130" s="2045"/>
      <c r="D130" s="2024"/>
      <c r="E130" s="2024"/>
      <c r="F130" s="2027" t="s">
        <v>278</v>
      </c>
      <c r="G130" s="2031">
        <v>1300</v>
      </c>
      <c r="H130" s="2027"/>
      <c r="I130" s="2028"/>
      <c r="J130" s="2028"/>
      <c r="K130" s="2028">
        <v>4</v>
      </c>
      <c r="L130" s="2028"/>
      <c r="M130" s="2028"/>
      <c r="N130" s="2028"/>
      <c r="O130" s="2028"/>
      <c r="P130" s="2028"/>
      <c r="Q130" s="2028"/>
      <c r="R130" s="2028"/>
      <c r="S130" s="2028"/>
      <c r="T130" s="2028"/>
      <c r="U130" s="2044">
        <v>4</v>
      </c>
      <c r="V130" s="2030">
        <f t="shared" si="9"/>
        <v>5200</v>
      </c>
      <c r="W130" s="2038"/>
      <c r="X130" s="2038"/>
      <c r="Y130" s="2038"/>
      <c r="Z130" s="2038"/>
      <c r="AA130" s="2038"/>
      <c r="AB130" s="2038"/>
      <c r="AC130" s="2038"/>
      <c r="AD130" s="2038"/>
      <c r="AE130" s="2038"/>
      <c r="AF130" s="2038"/>
      <c r="AG130" s="2038"/>
      <c r="AH130" s="2038"/>
    </row>
    <row r="131" spans="1:34" s="336" customFormat="1" ht="17.1" customHeight="1">
      <c r="A131" s="2021">
        <v>4</v>
      </c>
      <c r="B131" s="2045" t="s">
        <v>1744</v>
      </c>
      <c r="C131" s="2045"/>
      <c r="D131" s="2024"/>
      <c r="E131" s="2024"/>
      <c r="F131" s="2027" t="s">
        <v>1755</v>
      </c>
      <c r="G131" s="2031">
        <v>500</v>
      </c>
      <c r="H131" s="2027"/>
      <c r="I131" s="2028"/>
      <c r="J131" s="2028"/>
      <c r="K131" s="2028">
        <v>2</v>
      </c>
      <c r="L131" s="2028"/>
      <c r="M131" s="2028"/>
      <c r="N131" s="2028"/>
      <c r="O131" s="2028"/>
      <c r="P131" s="2028"/>
      <c r="Q131" s="2028"/>
      <c r="R131" s="2028"/>
      <c r="S131" s="2028"/>
      <c r="T131" s="2028"/>
      <c r="U131" s="2044">
        <v>2</v>
      </c>
      <c r="V131" s="2030">
        <f t="shared" si="9"/>
        <v>1000</v>
      </c>
      <c r="W131" s="2038"/>
      <c r="X131" s="2038"/>
      <c r="Y131" s="2038"/>
      <c r="Z131" s="2038"/>
      <c r="AA131" s="2038"/>
      <c r="AB131" s="2038"/>
      <c r="AC131" s="2038"/>
      <c r="AD131" s="2038"/>
      <c r="AE131" s="2038"/>
      <c r="AF131" s="2038"/>
      <c r="AG131" s="2038"/>
      <c r="AH131" s="2038"/>
    </row>
    <row r="132" spans="1:34" s="336" customFormat="1" ht="17.1" customHeight="1">
      <c r="A132" s="2021">
        <v>5</v>
      </c>
      <c r="B132" s="2045" t="s">
        <v>1745</v>
      </c>
      <c r="C132" s="2045"/>
      <c r="D132" s="2024"/>
      <c r="E132" s="2024"/>
      <c r="F132" s="2027" t="s">
        <v>960</v>
      </c>
      <c r="G132" s="2031">
        <v>14000</v>
      </c>
      <c r="H132" s="2027"/>
      <c r="I132" s="2028"/>
      <c r="J132" s="2028"/>
      <c r="K132" s="2028">
        <v>1</v>
      </c>
      <c r="L132" s="2028"/>
      <c r="M132" s="2028"/>
      <c r="N132" s="2028"/>
      <c r="O132" s="2028"/>
      <c r="P132" s="2028"/>
      <c r="Q132" s="2028"/>
      <c r="R132" s="2028"/>
      <c r="S132" s="2028"/>
      <c r="T132" s="2028"/>
      <c r="U132" s="2044">
        <v>1</v>
      </c>
      <c r="V132" s="2030">
        <f t="shared" si="9"/>
        <v>14000</v>
      </c>
      <c r="W132" s="2038"/>
      <c r="X132" s="2038"/>
      <c r="Y132" s="2038"/>
      <c r="Z132" s="2038"/>
      <c r="AA132" s="2038"/>
      <c r="AB132" s="2038"/>
      <c r="AC132" s="2038"/>
      <c r="AD132" s="2038"/>
      <c r="AE132" s="2038"/>
      <c r="AF132" s="2038"/>
      <c r="AG132" s="2038"/>
      <c r="AH132" s="2038"/>
    </row>
    <row r="133" spans="1:34" s="336" customFormat="1" ht="17.1" customHeight="1">
      <c r="A133" s="2021">
        <v>6</v>
      </c>
      <c r="B133" s="2045" t="s">
        <v>1746</v>
      </c>
      <c r="C133" s="2045"/>
      <c r="D133" s="2024"/>
      <c r="E133" s="2024"/>
      <c r="F133" s="2027" t="s">
        <v>1747</v>
      </c>
      <c r="G133" s="2031">
        <v>6000</v>
      </c>
      <c r="H133" s="2027"/>
      <c r="I133" s="2028"/>
      <c r="J133" s="2028"/>
      <c r="K133" s="2028">
        <v>1</v>
      </c>
      <c r="L133" s="2028"/>
      <c r="M133" s="2028"/>
      <c r="N133" s="2028"/>
      <c r="O133" s="2028"/>
      <c r="P133" s="2028"/>
      <c r="Q133" s="2028"/>
      <c r="R133" s="2028"/>
      <c r="S133" s="2028"/>
      <c r="T133" s="2028"/>
      <c r="U133" s="2044">
        <v>1</v>
      </c>
      <c r="V133" s="2030">
        <f t="shared" si="9"/>
        <v>6000</v>
      </c>
      <c r="W133" s="2038"/>
      <c r="X133" s="2038"/>
      <c r="Y133" s="2038"/>
      <c r="Z133" s="2038"/>
      <c r="AA133" s="2038"/>
      <c r="AB133" s="2038"/>
      <c r="AC133" s="2038"/>
      <c r="AD133" s="2038"/>
      <c r="AE133" s="2038"/>
      <c r="AF133" s="2038"/>
      <c r="AG133" s="2038"/>
      <c r="AH133" s="2038"/>
    </row>
    <row r="134" spans="1:34" s="336" customFormat="1" ht="17.1" customHeight="1">
      <c r="A134" s="2021">
        <v>7</v>
      </c>
      <c r="B134" s="2045" t="s">
        <v>1748</v>
      </c>
      <c r="C134" s="2045"/>
      <c r="D134" s="2024"/>
      <c r="E134" s="2024"/>
      <c r="F134" s="2027" t="s">
        <v>614</v>
      </c>
      <c r="G134" s="2031">
        <v>1200</v>
      </c>
      <c r="H134" s="2027"/>
      <c r="I134" s="2028"/>
      <c r="J134" s="2028"/>
      <c r="K134" s="2028">
        <v>4</v>
      </c>
      <c r="L134" s="2028"/>
      <c r="M134" s="2028"/>
      <c r="N134" s="2028"/>
      <c r="O134" s="2028"/>
      <c r="P134" s="2028"/>
      <c r="Q134" s="2028"/>
      <c r="R134" s="2028"/>
      <c r="S134" s="2028"/>
      <c r="T134" s="2028"/>
      <c r="U134" s="2044">
        <v>4</v>
      </c>
      <c r="V134" s="2030">
        <f t="shared" si="9"/>
        <v>4800</v>
      </c>
      <c r="W134" s="2038"/>
      <c r="X134" s="2038"/>
      <c r="Y134" s="2038"/>
      <c r="Z134" s="2038"/>
      <c r="AA134" s="2038"/>
      <c r="AB134" s="2038"/>
      <c r="AC134" s="2038"/>
      <c r="AD134" s="2038"/>
      <c r="AE134" s="2038"/>
      <c r="AF134" s="2038"/>
      <c r="AG134" s="2038"/>
      <c r="AH134" s="2038"/>
    </row>
    <row r="135" spans="1:34" s="336" customFormat="1" ht="17.1" customHeight="1">
      <c r="A135" s="2021">
        <v>8</v>
      </c>
      <c r="B135" s="2045" t="s">
        <v>1756</v>
      </c>
      <c r="C135" s="2045"/>
      <c r="D135" s="2024"/>
      <c r="E135" s="2024"/>
      <c r="F135" s="2027" t="s">
        <v>960</v>
      </c>
      <c r="G135" s="2031">
        <v>2800</v>
      </c>
      <c r="H135" s="2027"/>
      <c r="I135" s="2028"/>
      <c r="J135" s="2028"/>
      <c r="K135" s="2028">
        <v>1</v>
      </c>
      <c r="L135" s="2028"/>
      <c r="M135" s="2028"/>
      <c r="N135" s="2028"/>
      <c r="O135" s="2028"/>
      <c r="P135" s="2028"/>
      <c r="Q135" s="2028"/>
      <c r="R135" s="2028"/>
      <c r="S135" s="2028"/>
      <c r="T135" s="2028"/>
      <c r="U135" s="2044">
        <v>1</v>
      </c>
      <c r="V135" s="2030">
        <f t="shared" si="9"/>
        <v>2800</v>
      </c>
      <c r="W135" s="2038"/>
      <c r="X135" s="2038"/>
      <c r="Y135" s="2038"/>
      <c r="Z135" s="2038"/>
      <c r="AA135" s="2038"/>
      <c r="AB135" s="2038"/>
      <c r="AC135" s="2038"/>
      <c r="AD135" s="2038"/>
      <c r="AE135" s="2038"/>
      <c r="AF135" s="2038"/>
      <c r="AG135" s="2038"/>
      <c r="AH135" s="2038"/>
    </row>
    <row r="136" spans="1:34" s="336" customFormat="1" ht="17.1" customHeight="1">
      <c r="A136" s="2021">
        <v>9</v>
      </c>
      <c r="B136" s="2045" t="s">
        <v>1757</v>
      </c>
      <c r="C136" s="2045"/>
      <c r="D136" s="2024"/>
      <c r="E136" s="2024"/>
      <c r="F136" s="2027" t="s">
        <v>1758</v>
      </c>
      <c r="G136" s="2031">
        <v>900</v>
      </c>
      <c r="H136" s="2027"/>
      <c r="I136" s="2028"/>
      <c r="J136" s="2028"/>
      <c r="K136" s="2028">
        <v>1</v>
      </c>
      <c r="L136" s="2028"/>
      <c r="M136" s="2028"/>
      <c r="N136" s="2028"/>
      <c r="O136" s="2028"/>
      <c r="P136" s="2028"/>
      <c r="Q136" s="2028"/>
      <c r="R136" s="2028"/>
      <c r="S136" s="2028"/>
      <c r="T136" s="2028"/>
      <c r="U136" s="2044">
        <v>1</v>
      </c>
      <c r="V136" s="2030">
        <f t="shared" si="9"/>
        <v>900</v>
      </c>
      <c r="W136" s="2038"/>
      <c r="X136" s="2038"/>
      <c r="Y136" s="2038"/>
      <c r="Z136" s="2038"/>
      <c r="AA136" s="2038"/>
      <c r="AB136" s="2038"/>
      <c r="AC136" s="2038"/>
      <c r="AD136" s="2038"/>
      <c r="AE136" s="2038"/>
      <c r="AF136" s="2038"/>
      <c r="AG136" s="2038"/>
      <c r="AH136" s="2038"/>
    </row>
    <row r="137" spans="1:34" s="336" customFormat="1" ht="17.1" customHeight="1">
      <c r="A137" s="2021">
        <v>10</v>
      </c>
      <c r="B137" s="2045" t="s">
        <v>1759</v>
      </c>
      <c r="C137" s="2045"/>
      <c r="D137" s="2024"/>
      <c r="E137" s="2024"/>
      <c r="F137" s="2027" t="s">
        <v>278</v>
      </c>
      <c r="G137" s="2031">
        <v>4800</v>
      </c>
      <c r="H137" s="2027"/>
      <c r="I137" s="2028"/>
      <c r="J137" s="2028"/>
      <c r="K137" s="2028">
        <v>2</v>
      </c>
      <c r="L137" s="2028"/>
      <c r="M137" s="2028"/>
      <c r="N137" s="2028"/>
      <c r="O137" s="2028"/>
      <c r="P137" s="2028"/>
      <c r="Q137" s="2028"/>
      <c r="R137" s="2028"/>
      <c r="S137" s="2028"/>
      <c r="T137" s="2028"/>
      <c r="U137" s="2044">
        <v>2</v>
      </c>
      <c r="V137" s="2030">
        <f t="shared" si="9"/>
        <v>9600</v>
      </c>
      <c r="W137" s="2038"/>
      <c r="X137" s="2038"/>
      <c r="Y137" s="2038"/>
      <c r="Z137" s="2038"/>
      <c r="AA137" s="2038"/>
      <c r="AB137" s="2038"/>
      <c r="AC137" s="2038"/>
      <c r="AD137" s="2038"/>
      <c r="AE137" s="2038"/>
      <c r="AF137" s="2038"/>
      <c r="AG137" s="2038"/>
      <c r="AH137" s="2038"/>
    </row>
    <row r="138" spans="1:34" s="336" customFormat="1" ht="17.1" customHeight="1">
      <c r="A138" s="2021">
        <v>11</v>
      </c>
      <c r="B138" s="2045" t="s">
        <v>1760</v>
      </c>
      <c r="C138" s="2045"/>
      <c r="D138" s="2024"/>
      <c r="E138" s="2024"/>
      <c r="F138" s="2027" t="s">
        <v>1074</v>
      </c>
      <c r="G138" s="2031">
        <v>1960</v>
      </c>
      <c r="H138" s="2027"/>
      <c r="I138" s="2028"/>
      <c r="J138" s="2028"/>
      <c r="K138" s="2028">
        <v>2</v>
      </c>
      <c r="L138" s="2028"/>
      <c r="M138" s="2028"/>
      <c r="N138" s="2028"/>
      <c r="O138" s="2028"/>
      <c r="P138" s="2028"/>
      <c r="Q138" s="2028"/>
      <c r="R138" s="2028"/>
      <c r="S138" s="2028"/>
      <c r="T138" s="2028"/>
      <c r="U138" s="2044">
        <v>2</v>
      </c>
      <c r="V138" s="2030">
        <f t="shared" si="9"/>
        <v>3920</v>
      </c>
      <c r="W138" s="2038"/>
      <c r="X138" s="2038"/>
      <c r="Y138" s="2038"/>
      <c r="Z138" s="2038"/>
      <c r="AA138" s="2038"/>
      <c r="AB138" s="2038"/>
      <c r="AC138" s="2038"/>
      <c r="AD138" s="2038"/>
      <c r="AE138" s="2038"/>
      <c r="AF138" s="2038"/>
      <c r="AG138" s="2038"/>
      <c r="AH138" s="2038"/>
    </row>
    <row r="139" spans="1:34" s="336" customFormat="1" ht="17.1" customHeight="1">
      <c r="A139" s="2021">
        <v>12</v>
      </c>
      <c r="B139" s="2045" t="s">
        <v>1761</v>
      </c>
      <c r="C139" s="2045"/>
      <c r="D139" s="2024"/>
      <c r="E139" s="2024"/>
      <c r="F139" s="2027" t="s">
        <v>1074</v>
      </c>
      <c r="G139" s="2031">
        <v>950</v>
      </c>
      <c r="H139" s="2027"/>
      <c r="I139" s="2028"/>
      <c r="J139" s="2028"/>
      <c r="K139" s="2028">
        <v>2</v>
      </c>
      <c r="L139" s="2028"/>
      <c r="M139" s="2028"/>
      <c r="N139" s="2028"/>
      <c r="O139" s="2028"/>
      <c r="P139" s="2028"/>
      <c r="Q139" s="2028"/>
      <c r="R139" s="2028"/>
      <c r="S139" s="2028"/>
      <c r="T139" s="2028"/>
      <c r="U139" s="2044">
        <v>2</v>
      </c>
      <c r="V139" s="2030">
        <f t="shared" si="9"/>
        <v>1900</v>
      </c>
      <c r="W139" s="2038"/>
      <c r="X139" s="2038"/>
      <c r="Y139" s="2038"/>
      <c r="Z139" s="2038"/>
      <c r="AA139" s="2038"/>
      <c r="AB139" s="2038"/>
      <c r="AC139" s="2038"/>
      <c r="AD139" s="2038"/>
      <c r="AE139" s="2038"/>
      <c r="AF139" s="2038"/>
      <c r="AG139" s="2038"/>
      <c r="AH139" s="2038"/>
    </row>
    <row r="140" spans="1:34" s="336" customFormat="1" ht="32.25" customHeight="1">
      <c r="A140" s="2032" t="s">
        <v>1762</v>
      </c>
      <c r="B140" s="2033"/>
      <c r="C140" s="2034"/>
      <c r="D140" s="2046"/>
      <c r="E140" s="2047"/>
      <c r="F140" s="2047"/>
      <c r="G140" s="2047"/>
      <c r="H140" s="2047"/>
      <c r="I140" s="2047"/>
      <c r="J140" s="2047"/>
      <c r="K140" s="2047"/>
      <c r="L140" s="2047"/>
      <c r="M140" s="2047"/>
      <c r="N140" s="2047"/>
      <c r="O140" s="2047"/>
      <c r="P140" s="2047"/>
      <c r="Q140" s="2047"/>
      <c r="R140" s="2047"/>
      <c r="S140" s="2047"/>
      <c r="T140" s="2047"/>
      <c r="U140" s="2048"/>
      <c r="V140" s="2049"/>
      <c r="W140" s="2038"/>
      <c r="X140" s="2038"/>
      <c r="Y140" s="2038"/>
      <c r="Z140" s="2038"/>
      <c r="AA140" s="2038"/>
      <c r="AB140" s="2038"/>
      <c r="AC140" s="2038"/>
      <c r="AD140" s="2038"/>
      <c r="AE140" s="2038"/>
      <c r="AF140" s="2038"/>
      <c r="AG140" s="2038"/>
      <c r="AH140" s="2038"/>
    </row>
    <row r="141" spans="1:34" s="336" customFormat="1" ht="17.1" customHeight="1">
      <c r="A141" s="2065">
        <v>1</v>
      </c>
      <c r="B141" s="2045" t="s">
        <v>1763</v>
      </c>
      <c r="C141" s="2064"/>
      <c r="D141" s="2024"/>
      <c r="E141" s="2024"/>
      <c r="F141" s="2027" t="s">
        <v>278</v>
      </c>
      <c r="G141" s="2031">
        <v>9800</v>
      </c>
      <c r="H141" s="2027"/>
      <c r="I141" s="2028"/>
      <c r="J141" s="2028"/>
      <c r="K141" s="2028">
        <v>2</v>
      </c>
      <c r="L141" s="2028"/>
      <c r="M141" s="2028"/>
      <c r="N141" s="2028"/>
      <c r="O141" s="2028"/>
      <c r="P141" s="2028"/>
      <c r="Q141" s="2028"/>
      <c r="R141" s="2028"/>
      <c r="S141" s="2028"/>
      <c r="T141" s="2028"/>
      <c r="U141" s="2044">
        <v>2</v>
      </c>
      <c r="V141" s="2030">
        <f t="shared" si="9"/>
        <v>19600</v>
      </c>
      <c r="W141" s="2038"/>
      <c r="X141" s="2038"/>
      <c r="Y141" s="2038"/>
      <c r="Z141" s="2038"/>
      <c r="AA141" s="2038"/>
      <c r="AB141" s="2038"/>
      <c r="AC141" s="2038"/>
      <c r="AD141" s="2038"/>
      <c r="AE141" s="2038"/>
      <c r="AF141" s="2038"/>
      <c r="AG141" s="2038"/>
      <c r="AH141" s="2038"/>
    </row>
    <row r="142" spans="1:34" s="336" customFormat="1" ht="17.1" customHeight="1">
      <c r="A142" s="2065">
        <v>2</v>
      </c>
      <c r="B142" s="2045" t="s">
        <v>1764</v>
      </c>
      <c r="C142" s="2045"/>
      <c r="D142" s="2024"/>
      <c r="E142" s="2024"/>
      <c r="F142" s="2027" t="s">
        <v>1747</v>
      </c>
      <c r="G142" s="2031">
        <v>100000</v>
      </c>
      <c r="H142" s="2027"/>
      <c r="I142" s="2028"/>
      <c r="J142" s="2028"/>
      <c r="K142" s="2028">
        <v>1</v>
      </c>
      <c r="L142" s="2028"/>
      <c r="M142" s="2028"/>
      <c r="N142" s="2028"/>
      <c r="O142" s="2028"/>
      <c r="P142" s="2028"/>
      <c r="Q142" s="2028"/>
      <c r="R142" s="2028"/>
      <c r="S142" s="2028"/>
      <c r="T142" s="2028"/>
      <c r="U142" s="2044">
        <v>1</v>
      </c>
      <c r="V142" s="2030">
        <f t="shared" si="9"/>
        <v>100000</v>
      </c>
      <c r="W142" s="2038"/>
      <c r="X142" s="2038"/>
      <c r="Y142" s="2038"/>
      <c r="Z142" s="2038"/>
      <c r="AA142" s="2038"/>
      <c r="AB142" s="2038"/>
      <c r="AC142" s="2038"/>
      <c r="AD142" s="2038"/>
      <c r="AE142" s="2038"/>
      <c r="AF142" s="2038"/>
      <c r="AG142" s="2038"/>
      <c r="AH142" s="2038"/>
    </row>
    <row r="143" spans="1:34" s="336" customFormat="1" ht="17.1" customHeight="1">
      <c r="A143" s="2065">
        <v>3</v>
      </c>
      <c r="B143" s="2045" t="s">
        <v>616</v>
      </c>
      <c r="C143" s="2045"/>
      <c r="D143" s="2024"/>
      <c r="E143" s="2024"/>
      <c r="F143" s="2027" t="s">
        <v>278</v>
      </c>
      <c r="G143" s="2031">
        <v>3300</v>
      </c>
      <c r="H143" s="2027"/>
      <c r="I143" s="2028"/>
      <c r="J143" s="2028"/>
      <c r="K143" s="2028">
        <v>4</v>
      </c>
      <c r="L143" s="2028"/>
      <c r="M143" s="2028"/>
      <c r="N143" s="2028"/>
      <c r="O143" s="2028"/>
      <c r="P143" s="2028"/>
      <c r="Q143" s="2028"/>
      <c r="R143" s="2028"/>
      <c r="S143" s="2028"/>
      <c r="T143" s="2028"/>
      <c r="U143" s="2044">
        <v>4</v>
      </c>
      <c r="V143" s="2030">
        <f t="shared" si="9"/>
        <v>13200</v>
      </c>
      <c r="W143" s="2038"/>
      <c r="X143" s="2038"/>
      <c r="Y143" s="2038"/>
      <c r="Z143" s="2038"/>
      <c r="AA143" s="2038"/>
      <c r="AB143" s="2038"/>
      <c r="AC143" s="2038"/>
      <c r="AD143" s="2038"/>
      <c r="AE143" s="2038"/>
      <c r="AF143" s="2038"/>
      <c r="AG143" s="2038"/>
      <c r="AH143" s="2038"/>
    </row>
    <row r="144" spans="1:34" s="336" customFormat="1" ht="17.1" customHeight="1">
      <c r="A144" s="2065">
        <v>4</v>
      </c>
      <c r="B144" s="2045" t="s">
        <v>615</v>
      </c>
      <c r="C144" s="2045"/>
      <c r="D144" s="2024"/>
      <c r="E144" s="2024"/>
      <c r="F144" s="2027" t="s">
        <v>278</v>
      </c>
      <c r="G144" s="2031">
        <v>4800</v>
      </c>
      <c r="H144" s="2027"/>
      <c r="I144" s="2028"/>
      <c r="J144" s="2028"/>
      <c r="K144" s="2028">
        <v>6</v>
      </c>
      <c r="L144" s="2028"/>
      <c r="M144" s="2028"/>
      <c r="N144" s="2028"/>
      <c r="O144" s="2028"/>
      <c r="P144" s="2028"/>
      <c r="Q144" s="2028"/>
      <c r="R144" s="2028"/>
      <c r="S144" s="2028"/>
      <c r="T144" s="2028"/>
      <c r="U144" s="2044">
        <v>6</v>
      </c>
      <c r="V144" s="2030">
        <f t="shared" si="9"/>
        <v>28800</v>
      </c>
      <c r="W144" s="2038"/>
      <c r="X144" s="2038"/>
      <c r="Y144" s="2038"/>
      <c r="Z144" s="2038"/>
      <c r="AA144" s="2038"/>
      <c r="AB144" s="2038"/>
      <c r="AC144" s="2038"/>
      <c r="AD144" s="2038"/>
      <c r="AE144" s="2038"/>
      <c r="AF144" s="2038"/>
      <c r="AG144" s="2038"/>
      <c r="AH144" s="2038"/>
    </row>
    <row r="145" spans="1:34" s="336" customFormat="1" ht="17.1" customHeight="1">
      <c r="A145" s="2065">
        <v>5</v>
      </c>
      <c r="B145" s="2045" t="s">
        <v>1688</v>
      </c>
      <c r="C145" s="2045"/>
      <c r="D145" s="2024"/>
      <c r="E145" s="2024"/>
      <c r="F145" s="2027" t="s">
        <v>1765</v>
      </c>
      <c r="G145" s="2031">
        <v>1200</v>
      </c>
      <c r="H145" s="2027"/>
      <c r="I145" s="2028"/>
      <c r="J145" s="2028"/>
      <c r="K145" s="2028">
        <v>1</v>
      </c>
      <c r="L145" s="2028"/>
      <c r="M145" s="2028"/>
      <c r="N145" s="2028"/>
      <c r="O145" s="2028"/>
      <c r="P145" s="2028"/>
      <c r="Q145" s="2028"/>
      <c r="R145" s="2028"/>
      <c r="S145" s="2028"/>
      <c r="T145" s="2028"/>
      <c r="U145" s="2044">
        <v>1</v>
      </c>
      <c r="V145" s="2030">
        <f t="shared" si="9"/>
        <v>1200</v>
      </c>
      <c r="W145" s="2038"/>
      <c r="X145" s="2038"/>
      <c r="Y145" s="2038"/>
      <c r="Z145" s="2038"/>
      <c r="AA145" s="2038"/>
      <c r="AB145" s="2038"/>
      <c r="AC145" s="2038"/>
      <c r="AD145" s="2038"/>
      <c r="AE145" s="2038"/>
      <c r="AF145" s="2038"/>
      <c r="AG145" s="2038"/>
      <c r="AH145" s="2038"/>
    </row>
    <row r="146" spans="1:34" s="336" customFormat="1" ht="17.1" customHeight="1">
      <c r="A146" s="2050" t="s">
        <v>1766</v>
      </c>
      <c r="B146" s="2051"/>
      <c r="C146" s="2052"/>
      <c r="D146" s="2053"/>
      <c r="E146" s="2054"/>
      <c r="F146" s="2054"/>
      <c r="G146" s="2054"/>
      <c r="H146" s="2054"/>
      <c r="I146" s="2054"/>
      <c r="J146" s="2054"/>
      <c r="K146" s="2054"/>
      <c r="L146" s="2054"/>
      <c r="M146" s="2054"/>
      <c r="N146" s="2054"/>
      <c r="O146" s="2054"/>
      <c r="P146" s="2054"/>
      <c r="Q146" s="2054"/>
      <c r="R146" s="2054"/>
      <c r="S146" s="2054"/>
      <c r="T146" s="2054"/>
      <c r="U146" s="2055"/>
      <c r="V146" s="2056"/>
      <c r="W146" s="2038"/>
      <c r="X146" s="2038"/>
      <c r="Y146" s="2038"/>
      <c r="Z146" s="2038"/>
      <c r="AA146" s="2038"/>
      <c r="AB146" s="2038"/>
      <c r="AC146" s="2038"/>
      <c r="AD146" s="2038"/>
      <c r="AE146" s="2038"/>
      <c r="AF146" s="2038"/>
      <c r="AG146" s="2038"/>
      <c r="AH146" s="2038"/>
    </row>
    <row r="147" spans="1:34" s="336" customFormat="1" ht="17.1" customHeight="1">
      <c r="A147" s="2057"/>
      <c r="B147" s="2058"/>
      <c r="C147" s="2059"/>
      <c r="D147" s="2060"/>
      <c r="E147" s="2061"/>
      <c r="F147" s="2061"/>
      <c r="G147" s="2061"/>
      <c r="H147" s="2061"/>
      <c r="I147" s="2061"/>
      <c r="J147" s="2061"/>
      <c r="K147" s="2061"/>
      <c r="L147" s="2061"/>
      <c r="M147" s="2061"/>
      <c r="N147" s="2061"/>
      <c r="O147" s="2061"/>
      <c r="P147" s="2061"/>
      <c r="Q147" s="2061"/>
      <c r="R147" s="2061"/>
      <c r="S147" s="2061"/>
      <c r="T147" s="2061"/>
      <c r="U147" s="2062"/>
      <c r="V147" s="2063"/>
      <c r="W147" s="2038"/>
      <c r="X147" s="2038"/>
      <c r="Y147" s="2038"/>
      <c r="Z147" s="2038"/>
      <c r="AA147" s="2038"/>
      <c r="AB147" s="2038"/>
      <c r="AC147" s="2038"/>
      <c r="AD147" s="2038"/>
      <c r="AE147" s="2038"/>
      <c r="AF147" s="2038"/>
      <c r="AG147" s="2038"/>
      <c r="AH147" s="2038"/>
    </row>
    <row r="148" spans="1:34" s="336" customFormat="1" ht="17.1" customHeight="1">
      <c r="A148" s="2065">
        <v>1</v>
      </c>
      <c r="B148" s="2045" t="s">
        <v>1767</v>
      </c>
      <c r="C148" s="2045"/>
      <c r="D148" s="2024"/>
      <c r="E148" s="2024"/>
      <c r="F148" s="2027" t="s">
        <v>278</v>
      </c>
      <c r="G148" s="2031">
        <v>17000</v>
      </c>
      <c r="H148" s="2027"/>
      <c r="I148" s="2028"/>
      <c r="J148" s="2028"/>
      <c r="K148" s="2028"/>
      <c r="L148" s="2028"/>
      <c r="M148" s="2028"/>
      <c r="N148" s="2028"/>
      <c r="O148" s="2028">
        <v>2</v>
      </c>
      <c r="P148" s="2028"/>
      <c r="Q148" s="2028"/>
      <c r="R148" s="2028"/>
      <c r="S148" s="2028"/>
      <c r="T148" s="2028"/>
      <c r="U148" s="2044">
        <v>2</v>
      </c>
      <c r="V148" s="2030">
        <f t="shared" si="9"/>
        <v>34000</v>
      </c>
      <c r="W148" s="2038"/>
      <c r="X148" s="2038"/>
      <c r="Y148" s="2038"/>
      <c r="Z148" s="2038"/>
      <c r="AA148" s="2038"/>
      <c r="AB148" s="2038"/>
      <c r="AC148" s="2038"/>
      <c r="AD148" s="2038"/>
      <c r="AE148" s="2038"/>
      <c r="AF148" s="2038"/>
      <c r="AG148" s="2038"/>
      <c r="AH148" s="2038"/>
    </row>
    <row r="149" spans="1:34" s="336" customFormat="1" ht="17.1" customHeight="1">
      <c r="A149" s="2021">
        <v>2</v>
      </c>
      <c r="B149" s="2045" t="s">
        <v>616</v>
      </c>
      <c r="C149" s="2045"/>
      <c r="D149" s="2024"/>
      <c r="E149" s="2024"/>
      <c r="F149" s="2027" t="s">
        <v>278</v>
      </c>
      <c r="G149" s="2031">
        <v>1850</v>
      </c>
      <c r="H149" s="2027"/>
      <c r="I149" s="2028"/>
      <c r="J149" s="2028"/>
      <c r="K149" s="2028"/>
      <c r="L149" s="2028"/>
      <c r="M149" s="2028"/>
      <c r="N149" s="2028"/>
      <c r="O149" s="2028">
        <v>4</v>
      </c>
      <c r="P149" s="2028"/>
      <c r="Q149" s="2028"/>
      <c r="R149" s="2028"/>
      <c r="S149" s="2028"/>
      <c r="T149" s="2028"/>
      <c r="U149" s="2044">
        <v>4</v>
      </c>
      <c r="V149" s="2030">
        <f t="shared" si="9"/>
        <v>7400</v>
      </c>
      <c r="W149" s="2038"/>
      <c r="X149" s="2038"/>
      <c r="Y149" s="2038"/>
      <c r="Z149" s="2038"/>
      <c r="AA149" s="2038"/>
      <c r="AB149" s="2038"/>
      <c r="AC149" s="2038"/>
      <c r="AD149" s="2038"/>
      <c r="AE149" s="2038"/>
      <c r="AF149" s="2038"/>
      <c r="AG149" s="2038"/>
      <c r="AH149" s="2038"/>
    </row>
    <row r="150" spans="1:34" s="336" customFormat="1" ht="17.1" customHeight="1">
      <c r="A150" s="2021">
        <v>3</v>
      </c>
      <c r="B150" s="2045" t="s">
        <v>615</v>
      </c>
      <c r="C150" s="2045"/>
      <c r="D150" s="2024"/>
      <c r="E150" s="2024"/>
      <c r="F150" s="2027" t="s">
        <v>278</v>
      </c>
      <c r="G150" s="2031">
        <v>1750</v>
      </c>
      <c r="H150" s="2027"/>
      <c r="I150" s="2028"/>
      <c r="J150" s="2028"/>
      <c r="K150" s="2028"/>
      <c r="L150" s="2028"/>
      <c r="M150" s="2028"/>
      <c r="N150" s="2028"/>
      <c r="O150" s="2028">
        <v>4</v>
      </c>
      <c r="P150" s="2028"/>
      <c r="Q150" s="2028"/>
      <c r="R150" s="2028"/>
      <c r="S150" s="2028"/>
      <c r="T150" s="2028"/>
      <c r="U150" s="2044">
        <v>4</v>
      </c>
      <c r="V150" s="2030">
        <f t="shared" si="9"/>
        <v>7000</v>
      </c>
      <c r="W150" s="2038"/>
      <c r="X150" s="2038"/>
      <c r="Y150" s="2038"/>
      <c r="Z150" s="2038"/>
      <c r="AA150" s="2038"/>
      <c r="AB150" s="2038"/>
      <c r="AC150" s="2038"/>
      <c r="AD150" s="2038"/>
      <c r="AE150" s="2038"/>
      <c r="AF150" s="2038"/>
      <c r="AG150" s="2038"/>
      <c r="AH150" s="2038"/>
    </row>
    <row r="151" spans="1:34" s="336" customFormat="1" ht="17.1" customHeight="1">
      <c r="A151" s="2021">
        <v>4</v>
      </c>
      <c r="B151" s="2066" t="s">
        <v>1768</v>
      </c>
      <c r="C151" s="2066"/>
      <c r="D151" s="2024"/>
      <c r="E151" s="2024"/>
      <c r="F151" s="2027" t="s">
        <v>278</v>
      </c>
      <c r="G151" s="2031">
        <v>105</v>
      </c>
      <c r="H151" s="2027"/>
      <c r="I151" s="2028"/>
      <c r="J151" s="2028"/>
      <c r="K151" s="2067"/>
      <c r="L151" s="2028"/>
      <c r="M151" s="2028"/>
      <c r="N151" s="2028"/>
      <c r="O151" s="2067">
        <v>8</v>
      </c>
      <c r="P151" s="2028"/>
      <c r="Q151" s="2028"/>
      <c r="R151" s="2028"/>
      <c r="S151" s="2028"/>
      <c r="T151" s="2028"/>
      <c r="U151" s="2044">
        <v>8</v>
      </c>
      <c r="V151" s="2030">
        <f t="shared" si="9"/>
        <v>840</v>
      </c>
      <c r="W151" s="2038"/>
      <c r="X151" s="2038"/>
      <c r="Y151" s="2038"/>
      <c r="Z151" s="2038"/>
      <c r="AA151" s="2038"/>
      <c r="AB151" s="2038"/>
      <c r="AC151" s="2038"/>
      <c r="AD151" s="2038"/>
      <c r="AE151" s="2038"/>
      <c r="AF151" s="2038"/>
      <c r="AG151" s="2038"/>
      <c r="AH151" s="2038"/>
    </row>
    <row r="152" spans="1:34" s="336" customFormat="1" ht="17.1" customHeight="1">
      <c r="A152" s="2021">
        <v>5</v>
      </c>
      <c r="B152" s="2045" t="s">
        <v>1769</v>
      </c>
      <c r="C152" s="2045"/>
      <c r="D152" s="2024"/>
      <c r="E152" s="2024"/>
      <c r="F152" s="2027" t="s">
        <v>278</v>
      </c>
      <c r="G152" s="2031">
        <v>180</v>
      </c>
      <c r="H152" s="2027"/>
      <c r="I152" s="2028"/>
      <c r="J152" s="2028"/>
      <c r="K152" s="2028"/>
      <c r="L152" s="2028"/>
      <c r="M152" s="2028"/>
      <c r="N152" s="2028"/>
      <c r="O152" s="2028">
        <v>2</v>
      </c>
      <c r="P152" s="2028"/>
      <c r="Q152" s="2028"/>
      <c r="R152" s="2028"/>
      <c r="S152" s="2028"/>
      <c r="T152" s="2028"/>
      <c r="U152" s="2044">
        <v>2</v>
      </c>
      <c r="V152" s="2030">
        <f t="shared" si="9"/>
        <v>360</v>
      </c>
      <c r="W152" s="2038"/>
      <c r="X152" s="2038"/>
      <c r="Y152" s="2038"/>
      <c r="Z152" s="2038"/>
      <c r="AA152" s="2038"/>
      <c r="AB152" s="2038"/>
      <c r="AC152" s="2038"/>
      <c r="AD152" s="2038"/>
      <c r="AE152" s="2038"/>
      <c r="AF152" s="2038"/>
      <c r="AG152" s="2038"/>
      <c r="AH152" s="2038"/>
    </row>
    <row r="153" spans="1:34" s="336" customFormat="1" ht="17.1" customHeight="1">
      <c r="A153" s="2021">
        <v>6</v>
      </c>
      <c r="B153" s="2045" t="s">
        <v>1770</v>
      </c>
      <c r="C153" s="2068"/>
      <c r="D153" s="2024"/>
      <c r="E153" s="2024"/>
      <c r="F153" s="2027" t="s">
        <v>960</v>
      </c>
      <c r="G153" s="2031">
        <v>15800</v>
      </c>
      <c r="H153" s="2027"/>
      <c r="I153" s="2028"/>
      <c r="J153" s="2028"/>
      <c r="K153" s="2028"/>
      <c r="L153" s="2028"/>
      <c r="M153" s="2028"/>
      <c r="N153" s="2028"/>
      <c r="O153" s="2028">
        <v>1</v>
      </c>
      <c r="P153" s="2028"/>
      <c r="Q153" s="2028"/>
      <c r="R153" s="2028"/>
      <c r="S153" s="2028"/>
      <c r="T153" s="2028"/>
      <c r="U153" s="2044">
        <v>1</v>
      </c>
      <c r="V153" s="2030">
        <f t="shared" si="9"/>
        <v>15800</v>
      </c>
      <c r="W153" s="2038"/>
      <c r="X153" s="2038"/>
      <c r="Y153" s="2038"/>
      <c r="Z153" s="2038"/>
      <c r="AA153" s="2038"/>
      <c r="AB153" s="2038"/>
      <c r="AC153" s="2038"/>
      <c r="AD153" s="2038"/>
      <c r="AE153" s="2038"/>
      <c r="AF153" s="2038"/>
      <c r="AG153" s="2038"/>
      <c r="AH153" s="2038"/>
    </row>
    <row r="154" spans="1:34" s="336" customFormat="1" ht="16.5" customHeight="1">
      <c r="A154" s="2021">
        <v>7</v>
      </c>
      <c r="B154" s="2069" t="s">
        <v>1771</v>
      </c>
      <c r="C154" s="2070"/>
      <c r="D154" s="2024"/>
      <c r="E154" s="2024"/>
      <c r="F154" s="2027" t="s">
        <v>278</v>
      </c>
      <c r="G154" s="2031">
        <v>90</v>
      </c>
      <c r="H154" s="2027"/>
      <c r="I154" s="2028"/>
      <c r="J154" s="2028"/>
      <c r="K154" s="2028"/>
      <c r="L154" s="2028"/>
      <c r="M154" s="2028"/>
      <c r="N154" s="2028"/>
      <c r="O154" s="2028">
        <v>16</v>
      </c>
      <c r="P154" s="2028"/>
      <c r="Q154" s="2028"/>
      <c r="R154" s="2028"/>
      <c r="S154" s="2028"/>
      <c r="T154" s="2028"/>
      <c r="U154" s="2044">
        <v>16</v>
      </c>
      <c r="V154" s="2030">
        <f t="shared" si="9"/>
        <v>1440</v>
      </c>
      <c r="W154" s="2038"/>
      <c r="X154" s="2038"/>
      <c r="Y154" s="2038"/>
      <c r="Z154" s="2038"/>
      <c r="AA154" s="2038"/>
      <c r="AB154" s="2038"/>
      <c r="AC154" s="2038"/>
      <c r="AD154" s="2038"/>
      <c r="AE154" s="2038"/>
      <c r="AF154" s="2038"/>
      <c r="AG154" s="2038"/>
      <c r="AH154" s="2038"/>
    </row>
    <row r="155" spans="1:34" s="336" customFormat="1" ht="16.5" customHeight="1">
      <c r="A155" s="2071" t="s">
        <v>1772</v>
      </c>
      <c r="B155" s="2072"/>
      <c r="C155" s="2073"/>
      <c r="D155" s="2053"/>
      <c r="E155" s="2054"/>
      <c r="F155" s="2054"/>
      <c r="G155" s="2054"/>
      <c r="H155" s="2054"/>
      <c r="I155" s="2054"/>
      <c r="J155" s="2054"/>
      <c r="K155" s="2054"/>
      <c r="L155" s="2054"/>
      <c r="M155" s="2054"/>
      <c r="N155" s="2054"/>
      <c r="O155" s="2054"/>
      <c r="P155" s="2054"/>
      <c r="Q155" s="2054"/>
      <c r="R155" s="2054"/>
      <c r="S155" s="2054"/>
      <c r="T155" s="2054"/>
      <c r="U155" s="2055"/>
      <c r="V155" s="2056"/>
      <c r="W155" s="2038"/>
      <c r="X155" s="2038"/>
      <c r="Y155" s="2038"/>
      <c r="Z155" s="2038"/>
      <c r="AA155" s="2038"/>
      <c r="AB155" s="2038"/>
      <c r="AC155" s="2038"/>
      <c r="AD155" s="2038"/>
      <c r="AE155" s="2038"/>
      <c r="AF155" s="2038"/>
      <c r="AG155" s="2038"/>
      <c r="AH155" s="2038"/>
    </row>
    <row r="156" spans="1:34" s="336" customFormat="1" ht="19.5" customHeight="1">
      <c r="A156" s="2074"/>
      <c r="B156" s="2075"/>
      <c r="C156" s="2076"/>
      <c r="D156" s="2060"/>
      <c r="E156" s="2061"/>
      <c r="F156" s="2061"/>
      <c r="G156" s="2061"/>
      <c r="H156" s="2061"/>
      <c r="I156" s="2061"/>
      <c r="J156" s="2061"/>
      <c r="K156" s="2061"/>
      <c r="L156" s="2061"/>
      <c r="M156" s="2061"/>
      <c r="N156" s="2061"/>
      <c r="O156" s="2061"/>
      <c r="P156" s="2061"/>
      <c r="Q156" s="2061"/>
      <c r="R156" s="2061"/>
      <c r="S156" s="2061"/>
      <c r="T156" s="2061"/>
      <c r="U156" s="2062"/>
      <c r="V156" s="2063"/>
      <c r="W156" s="429"/>
      <c r="X156" s="2038"/>
      <c r="Y156" s="2038"/>
      <c r="Z156" s="2038"/>
      <c r="AA156" s="2038"/>
      <c r="AB156" s="2038"/>
      <c r="AC156" s="2038"/>
      <c r="AD156" s="2038"/>
      <c r="AE156" s="2038"/>
      <c r="AF156" s="2038"/>
      <c r="AG156" s="2038"/>
      <c r="AH156" s="2038"/>
    </row>
    <row r="157" spans="1:34" s="336" customFormat="1" ht="19.5" customHeight="1">
      <c r="A157" s="2021">
        <v>1</v>
      </c>
      <c r="B157" s="2069" t="s">
        <v>1773</v>
      </c>
      <c r="C157" s="2077"/>
      <c r="D157" s="2078"/>
      <c r="E157" s="2079"/>
      <c r="F157" s="2027" t="s">
        <v>278</v>
      </c>
      <c r="G157" s="2031">
        <v>3800</v>
      </c>
      <c r="H157" s="2027"/>
      <c r="I157" s="2028"/>
      <c r="J157" s="2028"/>
      <c r="K157" s="2028"/>
      <c r="L157" s="2028"/>
      <c r="M157" s="2028"/>
      <c r="N157" s="2028"/>
      <c r="O157" s="2028">
        <v>2</v>
      </c>
      <c r="P157" s="2028"/>
      <c r="Q157" s="2028"/>
      <c r="R157" s="2028"/>
      <c r="S157" s="2028"/>
      <c r="T157" s="2028"/>
      <c r="U157" s="2043">
        <f>O157</f>
        <v>2</v>
      </c>
      <c r="V157" s="2030">
        <f t="shared" si="9"/>
        <v>7600</v>
      </c>
      <c r="W157" s="429"/>
      <c r="X157" s="2038"/>
      <c r="Y157" s="2038"/>
      <c r="Z157" s="2038"/>
      <c r="AA157" s="2038"/>
      <c r="AB157" s="2038"/>
      <c r="AC157" s="2038"/>
      <c r="AD157" s="2038"/>
      <c r="AE157" s="2038"/>
      <c r="AF157" s="2038"/>
      <c r="AG157" s="2038"/>
      <c r="AH157" s="2038"/>
    </row>
    <row r="158" spans="1:34" s="336" customFormat="1" ht="19.5" customHeight="1">
      <c r="A158" s="2021">
        <v>2</v>
      </c>
      <c r="B158" s="2069" t="s">
        <v>1774</v>
      </c>
      <c r="C158" s="2077"/>
      <c r="D158" s="2078"/>
      <c r="E158" s="2079"/>
      <c r="F158" s="2027" t="s">
        <v>1765</v>
      </c>
      <c r="G158" s="2031">
        <v>2400</v>
      </c>
      <c r="H158" s="2027"/>
      <c r="I158" s="2028"/>
      <c r="J158" s="2028"/>
      <c r="K158" s="2028"/>
      <c r="L158" s="2028"/>
      <c r="M158" s="2028"/>
      <c r="N158" s="2028"/>
      <c r="O158" s="2028">
        <v>1</v>
      </c>
      <c r="P158" s="2028"/>
      <c r="Q158" s="2028"/>
      <c r="R158" s="2028"/>
      <c r="S158" s="2028"/>
      <c r="T158" s="2028"/>
      <c r="U158" s="2044">
        <v>1</v>
      </c>
      <c r="V158" s="2030">
        <f t="shared" si="9"/>
        <v>2400</v>
      </c>
      <c r="W158" s="429"/>
      <c r="X158" s="2038"/>
      <c r="Y158" s="2038"/>
      <c r="Z158" s="2038"/>
      <c r="AA158" s="2038"/>
      <c r="AB158" s="2038"/>
      <c r="AC158" s="2038"/>
      <c r="AD158" s="2038"/>
      <c r="AE158" s="2038"/>
      <c r="AF158" s="2038"/>
      <c r="AG158" s="2038"/>
      <c r="AH158" s="2038"/>
    </row>
    <row r="159" spans="1:34" s="336" customFormat="1" ht="19.5" customHeight="1">
      <c r="A159" s="2021">
        <v>3</v>
      </c>
      <c r="B159" s="2069" t="s">
        <v>1775</v>
      </c>
      <c r="C159" s="2070"/>
      <c r="D159" s="2078"/>
      <c r="E159" s="2079"/>
      <c r="F159" s="2027" t="s">
        <v>278</v>
      </c>
      <c r="G159" s="2031">
        <v>2250</v>
      </c>
      <c r="H159" s="2027"/>
      <c r="I159" s="2028"/>
      <c r="J159" s="2028"/>
      <c r="K159" s="2028"/>
      <c r="L159" s="2028"/>
      <c r="M159" s="2028"/>
      <c r="N159" s="2028"/>
      <c r="O159" s="2028">
        <v>2</v>
      </c>
      <c r="P159" s="2028"/>
      <c r="Q159" s="2028"/>
      <c r="R159" s="2028"/>
      <c r="S159" s="2028"/>
      <c r="T159" s="2028"/>
      <c r="U159" s="2044">
        <v>2</v>
      </c>
      <c r="V159" s="2030">
        <f t="shared" si="9"/>
        <v>4500</v>
      </c>
      <c r="W159" s="429"/>
      <c r="X159" s="2038"/>
      <c r="Y159" s="2038"/>
      <c r="Z159" s="2038"/>
      <c r="AA159" s="2038"/>
      <c r="AB159" s="2038"/>
      <c r="AC159" s="2038"/>
      <c r="AD159" s="2038"/>
      <c r="AE159" s="2038"/>
      <c r="AF159" s="2038"/>
      <c r="AG159" s="2038"/>
      <c r="AH159" s="2038"/>
    </row>
    <row r="160" spans="1:34" s="336" customFormat="1" ht="19.5" customHeight="1">
      <c r="A160" s="2021">
        <v>4</v>
      </c>
      <c r="B160" s="2069" t="s">
        <v>1776</v>
      </c>
      <c r="C160" s="2070"/>
      <c r="D160" s="2078"/>
      <c r="E160" s="2079"/>
      <c r="F160" s="2027" t="s">
        <v>1777</v>
      </c>
      <c r="G160" s="2031">
        <v>60</v>
      </c>
      <c r="H160" s="2027"/>
      <c r="I160" s="2028"/>
      <c r="J160" s="2028"/>
      <c r="K160" s="2028"/>
      <c r="L160" s="2028"/>
      <c r="M160" s="2028"/>
      <c r="N160" s="2028"/>
      <c r="O160" s="2028">
        <v>10</v>
      </c>
      <c r="P160" s="2028"/>
      <c r="Q160" s="2028"/>
      <c r="R160" s="2028"/>
      <c r="S160" s="2028"/>
      <c r="T160" s="2028"/>
      <c r="U160" s="2044">
        <v>10</v>
      </c>
      <c r="V160" s="2030">
        <f t="shared" si="9"/>
        <v>600</v>
      </c>
      <c r="W160" s="429"/>
      <c r="X160" s="2038"/>
      <c r="Y160" s="2038"/>
      <c r="Z160" s="2038"/>
      <c r="AA160" s="2038"/>
      <c r="AB160" s="2038"/>
      <c r="AC160" s="2038"/>
      <c r="AD160" s="2038"/>
      <c r="AE160" s="2038"/>
      <c r="AF160" s="2038"/>
      <c r="AG160" s="2038"/>
      <c r="AH160" s="2038"/>
    </row>
    <row r="161" spans="1:34" s="336" customFormat="1" ht="19.5" customHeight="1">
      <c r="A161" s="2021">
        <v>5</v>
      </c>
      <c r="B161" s="2069" t="s">
        <v>1778</v>
      </c>
      <c r="C161" s="2070"/>
      <c r="D161" s="2078"/>
      <c r="E161" s="2079"/>
      <c r="F161" s="2027" t="s">
        <v>1777</v>
      </c>
      <c r="G161" s="2031">
        <v>30</v>
      </c>
      <c r="H161" s="2027"/>
      <c r="I161" s="2028"/>
      <c r="J161" s="2028"/>
      <c r="K161" s="2028"/>
      <c r="L161" s="2028"/>
      <c r="M161" s="2028"/>
      <c r="N161" s="2028"/>
      <c r="O161" s="2028">
        <v>10</v>
      </c>
      <c r="P161" s="2028"/>
      <c r="Q161" s="2028"/>
      <c r="R161" s="2028"/>
      <c r="S161" s="2028"/>
      <c r="T161" s="2028"/>
      <c r="U161" s="2044">
        <v>10</v>
      </c>
      <c r="V161" s="2030">
        <f t="shared" si="9"/>
        <v>300</v>
      </c>
      <c r="W161" s="429"/>
      <c r="X161" s="2038"/>
      <c r="Y161" s="2038"/>
      <c r="Z161" s="2038"/>
      <c r="AA161" s="2038"/>
      <c r="AB161" s="2038"/>
      <c r="AC161" s="2038"/>
      <c r="AD161" s="2038"/>
      <c r="AE161" s="2038"/>
      <c r="AF161" s="2038"/>
      <c r="AG161" s="2038"/>
      <c r="AH161" s="2038"/>
    </row>
    <row r="162" spans="1:34" s="336" customFormat="1" ht="19.5" customHeight="1">
      <c r="A162" s="2021">
        <v>6</v>
      </c>
      <c r="B162" s="2069" t="s">
        <v>1668</v>
      </c>
      <c r="C162" s="2070"/>
      <c r="D162" s="2078"/>
      <c r="E162" s="2079"/>
      <c r="F162" s="2027" t="s">
        <v>278</v>
      </c>
      <c r="G162" s="2031">
        <v>600</v>
      </c>
      <c r="H162" s="2027"/>
      <c r="I162" s="2028"/>
      <c r="J162" s="2028"/>
      <c r="K162" s="2028">
        <v>2</v>
      </c>
      <c r="L162" s="2028"/>
      <c r="M162" s="2028"/>
      <c r="N162" s="2028"/>
      <c r="O162" s="2028"/>
      <c r="P162" s="2028"/>
      <c r="Q162" s="2028"/>
      <c r="R162" s="2028"/>
      <c r="S162" s="2028"/>
      <c r="T162" s="2028"/>
      <c r="U162" s="2044">
        <v>2</v>
      </c>
      <c r="V162" s="2030">
        <f t="shared" si="9"/>
        <v>1200</v>
      </c>
      <c r="W162" s="429"/>
      <c r="X162" s="2038"/>
      <c r="Y162" s="2038"/>
      <c r="Z162" s="2038"/>
      <c r="AA162" s="2038"/>
      <c r="AB162" s="2038"/>
      <c r="AC162" s="2038"/>
      <c r="AD162" s="2038"/>
      <c r="AE162" s="2038"/>
      <c r="AF162" s="2038"/>
      <c r="AG162" s="2038"/>
      <c r="AH162" s="2038"/>
    </row>
    <row r="163" spans="1:34" s="336" customFormat="1" ht="19.5" customHeight="1">
      <c r="A163" s="2021">
        <v>7</v>
      </c>
      <c r="B163" s="2069" t="s">
        <v>1779</v>
      </c>
      <c r="C163" s="2070"/>
      <c r="D163" s="2078"/>
      <c r="E163" s="2079"/>
      <c r="F163" s="2027" t="s">
        <v>278</v>
      </c>
      <c r="G163" s="2031">
        <v>120</v>
      </c>
      <c r="H163" s="2027"/>
      <c r="I163" s="2028"/>
      <c r="J163" s="2028"/>
      <c r="K163" s="2028">
        <v>35</v>
      </c>
      <c r="L163" s="2028"/>
      <c r="M163" s="2028"/>
      <c r="N163" s="2028"/>
      <c r="O163" s="2028"/>
      <c r="P163" s="2028"/>
      <c r="Q163" s="2028"/>
      <c r="R163" s="2028"/>
      <c r="S163" s="2028"/>
      <c r="T163" s="2028"/>
      <c r="U163" s="2044">
        <v>35</v>
      </c>
      <c r="V163" s="2030">
        <f t="shared" si="9"/>
        <v>4200</v>
      </c>
      <c r="W163" s="429"/>
      <c r="X163" s="2038"/>
      <c r="Y163" s="2038"/>
      <c r="Z163" s="2038"/>
      <c r="AA163" s="2038"/>
      <c r="AB163" s="2038"/>
      <c r="AC163" s="2038"/>
      <c r="AD163" s="2038"/>
      <c r="AE163" s="2038"/>
      <c r="AF163" s="2038"/>
      <c r="AG163" s="2038"/>
      <c r="AH163" s="2038"/>
    </row>
    <row r="164" spans="1:34" s="336" customFormat="1" ht="19.5" customHeight="1">
      <c r="A164" s="2021">
        <v>8</v>
      </c>
      <c r="B164" s="2069" t="s">
        <v>1780</v>
      </c>
      <c r="C164" s="2070"/>
      <c r="D164" s="2078"/>
      <c r="E164" s="2079"/>
      <c r="F164" s="2027" t="s">
        <v>278</v>
      </c>
      <c r="G164" s="2031">
        <v>600</v>
      </c>
      <c r="H164" s="2027"/>
      <c r="I164" s="2028"/>
      <c r="J164" s="2028"/>
      <c r="K164" s="2028">
        <v>4</v>
      </c>
      <c r="L164" s="2028"/>
      <c r="M164" s="2028"/>
      <c r="N164" s="2028"/>
      <c r="O164" s="2028"/>
      <c r="P164" s="2028"/>
      <c r="Q164" s="2028"/>
      <c r="R164" s="2028"/>
      <c r="S164" s="2028"/>
      <c r="T164" s="2028"/>
      <c r="U164" s="2044">
        <v>4</v>
      </c>
      <c r="V164" s="2030">
        <f t="shared" si="9"/>
        <v>2400</v>
      </c>
      <c r="W164" s="429"/>
      <c r="X164" s="2038"/>
      <c r="Y164" s="2038"/>
      <c r="Z164" s="2038"/>
      <c r="AA164" s="2038"/>
      <c r="AB164" s="2038"/>
      <c r="AC164" s="2038"/>
      <c r="AD164" s="2038"/>
      <c r="AE164" s="2038"/>
      <c r="AF164" s="2038"/>
      <c r="AG164" s="2038"/>
      <c r="AH164" s="2038"/>
    </row>
    <row r="165" spans="1:34" s="336" customFormat="1" ht="19.5" customHeight="1">
      <c r="A165" s="2021">
        <v>9</v>
      </c>
      <c r="B165" s="2069" t="s">
        <v>1688</v>
      </c>
      <c r="C165" s="2070"/>
      <c r="D165" s="2078"/>
      <c r="E165" s="2079"/>
      <c r="F165" s="2027" t="s">
        <v>960</v>
      </c>
      <c r="G165" s="2031">
        <v>900</v>
      </c>
      <c r="H165" s="2027"/>
      <c r="I165" s="2028"/>
      <c r="J165" s="2028"/>
      <c r="K165" s="2028">
        <v>1</v>
      </c>
      <c r="L165" s="2028"/>
      <c r="M165" s="2028"/>
      <c r="N165" s="2028"/>
      <c r="O165" s="2028"/>
      <c r="P165" s="2028"/>
      <c r="Q165" s="2028"/>
      <c r="R165" s="2028"/>
      <c r="S165" s="2028"/>
      <c r="T165" s="2028"/>
      <c r="U165" s="2044">
        <v>1</v>
      </c>
      <c r="V165" s="2030">
        <f t="shared" si="9"/>
        <v>900</v>
      </c>
      <c r="W165" s="429"/>
      <c r="X165" s="2038"/>
      <c r="Y165" s="2038"/>
      <c r="Z165" s="2038"/>
      <c r="AA165" s="2038"/>
      <c r="AB165" s="2038"/>
      <c r="AC165" s="2038"/>
      <c r="AD165" s="2038"/>
      <c r="AE165" s="2038"/>
      <c r="AF165" s="2038"/>
      <c r="AG165" s="2038"/>
      <c r="AH165" s="2038"/>
    </row>
    <row r="166" spans="1:34" s="336" customFormat="1" ht="19.5" customHeight="1">
      <c r="A166" s="2021">
        <v>10</v>
      </c>
      <c r="B166" s="2069" t="s">
        <v>1781</v>
      </c>
      <c r="C166" s="2070"/>
      <c r="D166" s="2078"/>
      <c r="E166" s="2079"/>
      <c r="F166" s="2027" t="s">
        <v>278</v>
      </c>
      <c r="G166" s="2031">
        <v>900</v>
      </c>
      <c r="H166" s="2027"/>
      <c r="I166" s="2028"/>
      <c r="J166" s="2028"/>
      <c r="K166" s="2028">
        <v>5</v>
      </c>
      <c r="L166" s="2028"/>
      <c r="M166" s="2028"/>
      <c r="N166" s="2028"/>
      <c r="O166" s="2028"/>
      <c r="P166" s="2028"/>
      <c r="Q166" s="2028"/>
      <c r="R166" s="2028"/>
      <c r="S166" s="2028"/>
      <c r="T166" s="2028"/>
      <c r="U166" s="2044">
        <v>5</v>
      </c>
      <c r="V166" s="2030">
        <f t="shared" si="9"/>
        <v>4500</v>
      </c>
      <c r="W166" s="429"/>
      <c r="X166" s="2038"/>
      <c r="Y166" s="2038"/>
      <c r="Z166" s="2038"/>
      <c r="AA166" s="2038"/>
      <c r="AB166" s="2038"/>
      <c r="AC166" s="2038"/>
      <c r="AD166" s="2038"/>
      <c r="AE166" s="2038"/>
      <c r="AF166" s="2038"/>
      <c r="AG166" s="2038"/>
      <c r="AH166" s="2038"/>
    </row>
    <row r="167" spans="1:34" s="336" customFormat="1" ht="17.1" customHeight="1">
      <c r="A167" s="2021">
        <v>11</v>
      </c>
      <c r="B167" s="2045" t="s">
        <v>1782</v>
      </c>
      <c r="C167" s="2045"/>
      <c r="D167" s="2024"/>
      <c r="E167" s="2024"/>
      <c r="F167" s="2027" t="s">
        <v>278</v>
      </c>
      <c r="G167" s="2031">
        <v>2700</v>
      </c>
      <c r="H167" s="2027"/>
      <c r="I167" s="2028"/>
      <c r="J167" s="2028"/>
      <c r="K167" s="2028">
        <v>2</v>
      </c>
      <c r="L167" s="2028"/>
      <c r="M167" s="2028"/>
      <c r="N167" s="2028"/>
      <c r="O167" s="2028"/>
      <c r="P167" s="2028"/>
      <c r="Q167" s="2028"/>
      <c r="R167" s="2028"/>
      <c r="S167" s="2028"/>
      <c r="T167" s="2028"/>
      <c r="U167" s="2044">
        <v>2</v>
      </c>
      <c r="V167" s="2030">
        <f t="shared" si="9"/>
        <v>5400</v>
      </c>
      <c r="W167" s="2038"/>
      <c r="X167" s="2038"/>
      <c r="Y167" s="2038"/>
      <c r="Z167" s="2038"/>
      <c r="AA167" s="2038"/>
      <c r="AB167" s="2038"/>
      <c r="AC167" s="2038"/>
      <c r="AD167" s="2038"/>
      <c r="AE167" s="2038"/>
      <c r="AF167" s="2038"/>
      <c r="AG167" s="2038"/>
      <c r="AH167" s="2038"/>
    </row>
    <row r="168" spans="1:34" s="336" customFormat="1" ht="17.1" customHeight="1">
      <c r="A168" s="2021">
        <v>12</v>
      </c>
      <c r="B168" s="2045" t="s">
        <v>1783</v>
      </c>
      <c r="C168" s="2045"/>
      <c r="D168" s="2024"/>
      <c r="E168" s="2024"/>
      <c r="F168" s="2027" t="s">
        <v>960</v>
      </c>
      <c r="G168" s="2031">
        <v>14700</v>
      </c>
      <c r="H168" s="2027"/>
      <c r="I168" s="2028"/>
      <c r="J168" s="2028"/>
      <c r="K168" s="2028">
        <v>1</v>
      </c>
      <c r="L168" s="2028"/>
      <c r="M168" s="2028"/>
      <c r="N168" s="2028"/>
      <c r="O168" s="2028"/>
      <c r="P168" s="2028"/>
      <c r="Q168" s="2028"/>
      <c r="R168" s="2028"/>
      <c r="S168" s="2028"/>
      <c r="T168" s="2028"/>
      <c r="U168" s="2044">
        <v>1</v>
      </c>
      <c r="V168" s="2030">
        <f t="shared" si="9"/>
        <v>14700</v>
      </c>
      <c r="W168" s="2038"/>
      <c r="X168" s="2038"/>
      <c r="Y168" s="2038"/>
      <c r="Z168" s="2038"/>
      <c r="AA168" s="2038"/>
      <c r="AB168" s="2038"/>
      <c r="AC168" s="2038"/>
      <c r="AD168" s="2038"/>
      <c r="AE168" s="2038"/>
      <c r="AF168" s="2038"/>
      <c r="AG168" s="2038"/>
      <c r="AH168" s="2038"/>
    </row>
    <row r="169" spans="1:34" s="336" customFormat="1" ht="17.1" customHeight="1">
      <c r="A169" s="2021">
        <v>13</v>
      </c>
      <c r="B169" s="2045" t="s">
        <v>1784</v>
      </c>
      <c r="C169" s="2045"/>
      <c r="D169" s="2024"/>
      <c r="E169" s="2024"/>
      <c r="F169" s="2027" t="s">
        <v>960</v>
      </c>
      <c r="G169" s="2031">
        <v>1900</v>
      </c>
      <c r="H169" s="2027"/>
      <c r="I169" s="2028"/>
      <c r="J169" s="2028"/>
      <c r="K169" s="2028">
        <v>1</v>
      </c>
      <c r="L169" s="2028"/>
      <c r="M169" s="2028"/>
      <c r="N169" s="2028"/>
      <c r="O169" s="2028"/>
      <c r="P169" s="2028"/>
      <c r="Q169" s="2028"/>
      <c r="R169" s="2028"/>
      <c r="S169" s="2028"/>
      <c r="T169" s="2028"/>
      <c r="U169" s="2044">
        <v>1</v>
      </c>
      <c r="V169" s="2030">
        <f t="shared" si="9"/>
        <v>1900</v>
      </c>
      <c r="W169" s="2038"/>
      <c r="X169" s="2038"/>
      <c r="Y169" s="2038"/>
      <c r="Z169" s="2038"/>
      <c r="AA169" s="2038"/>
      <c r="AB169" s="2038"/>
      <c r="AC169" s="2038"/>
      <c r="AD169" s="2038"/>
      <c r="AE169" s="2038"/>
      <c r="AF169" s="2038"/>
      <c r="AG169" s="2038"/>
      <c r="AH169" s="2038"/>
    </row>
    <row r="170" spans="1:34" s="336" customFormat="1" ht="17.1" customHeight="1">
      <c r="A170" s="2021">
        <v>14</v>
      </c>
      <c r="B170" s="2080" t="s">
        <v>1785</v>
      </c>
      <c r="C170" s="2081"/>
      <c r="D170" s="2078"/>
      <c r="E170" s="2079"/>
      <c r="F170" s="2027" t="s">
        <v>960</v>
      </c>
      <c r="G170" s="2031">
        <v>9500</v>
      </c>
      <c r="H170" s="2027"/>
      <c r="I170" s="2028"/>
      <c r="J170" s="2028"/>
      <c r="K170" s="2028">
        <v>1</v>
      </c>
      <c r="L170" s="2028"/>
      <c r="M170" s="2028"/>
      <c r="N170" s="2028"/>
      <c r="O170" s="2028"/>
      <c r="P170" s="2028"/>
      <c r="Q170" s="2028"/>
      <c r="R170" s="2028"/>
      <c r="S170" s="2028"/>
      <c r="T170" s="2028"/>
      <c r="U170" s="2044">
        <v>1</v>
      </c>
      <c r="V170" s="2030">
        <f t="shared" si="9"/>
        <v>9500</v>
      </c>
      <c r="W170" s="2038"/>
      <c r="X170" s="2038"/>
      <c r="Y170" s="2038"/>
      <c r="Z170" s="2038"/>
      <c r="AA170" s="2038"/>
      <c r="AB170" s="2038"/>
      <c r="AC170" s="2038"/>
      <c r="AD170" s="2038"/>
      <c r="AE170" s="2038"/>
      <c r="AF170" s="2038"/>
      <c r="AG170" s="2038"/>
      <c r="AH170" s="2038"/>
    </row>
    <row r="171" spans="1:34" s="336" customFormat="1" ht="17.1" customHeight="1">
      <c r="A171" s="2021">
        <v>16</v>
      </c>
      <c r="B171" s="2080" t="s">
        <v>1786</v>
      </c>
      <c r="C171" s="2081"/>
      <c r="D171" s="2078"/>
      <c r="E171" s="2079"/>
      <c r="F171" s="2027" t="s">
        <v>960</v>
      </c>
      <c r="G171" s="2031">
        <v>15000</v>
      </c>
      <c r="H171" s="2027"/>
      <c r="I171" s="2028"/>
      <c r="J171" s="2028"/>
      <c r="K171" s="2028">
        <v>1</v>
      </c>
      <c r="L171" s="2028"/>
      <c r="M171" s="2028"/>
      <c r="N171" s="2028"/>
      <c r="O171" s="2028"/>
      <c r="P171" s="2028"/>
      <c r="Q171" s="2028"/>
      <c r="R171" s="2028"/>
      <c r="S171" s="2028"/>
      <c r="T171" s="2028"/>
      <c r="U171" s="2044">
        <v>1</v>
      </c>
      <c r="V171" s="2030">
        <f t="shared" si="9"/>
        <v>15000</v>
      </c>
      <c r="W171" s="2038"/>
      <c r="X171" s="2038"/>
      <c r="Y171" s="2038"/>
      <c r="Z171" s="2038"/>
      <c r="AA171" s="2038"/>
      <c r="AB171" s="2038"/>
      <c r="AC171" s="2038"/>
      <c r="AD171" s="2038"/>
      <c r="AE171" s="2038"/>
      <c r="AF171" s="2038"/>
      <c r="AG171" s="2038"/>
      <c r="AH171" s="2038"/>
    </row>
    <row r="172" spans="1:34" s="336" customFormat="1" ht="17.1" customHeight="1">
      <c r="A172" s="2050" t="s">
        <v>1787</v>
      </c>
      <c r="B172" s="2051"/>
      <c r="C172" s="2052"/>
      <c r="D172" s="2053"/>
      <c r="E172" s="2054"/>
      <c r="F172" s="2054"/>
      <c r="G172" s="2054"/>
      <c r="H172" s="2054"/>
      <c r="I172" s="2054"/>
      <c r="J172" s="2054"/>
      <c r="K172" s="2054"/>
      <c r="L172" s="2054"/>
      <c r="M172" s="2054"/>
      <c r="N172" s="2054"/>
      <c r="O172" s="2054"/>
      <c r="P172" s="2054"/>
      <c r="Q172" s="2054"/>
      <c r="R172" s="2054"/>
      <c r="S172" s="2054"/>
      <c r="T172" s="2054"/>
      <c r="U172" s="2055"/>
      <c r="V172" s="2056"/>
      <c r="W172" s="2038"/>
      <c r="X172" s="2038"/>
      <c r="Y172" s="2038"/>
      <c r="Z172" s="2038"/>
      <c r="AA172" s="2038"/>
      <c r="AB172" s="2038"/>
      <c r="AC172" s="2038"/>
      <c r="AD172" s="2038"/>
      <c r="AE172" s="2038"/>
      <c r="AF172" s="2038"/>
      <c r="AG172" s="2038"/>
      <c r="AH172" s="2038"/>
    </row>
    <row r="173" spans="1:34" s="336" customFormat="1" ht="17.1" customHeight="1">
      <c r="A173" s="2057"/>
      <c r="B173" s="2058"/>
      <c r="C173" s="2059"/>
      <c r="D173" s="2060"/>
      <c r="E173" s="2061"/>
      <c r="F173" s="2061"/>
      <c r="G173" s="2061"/>
      <c r="H173" s="2061"/>
      <c r="I173" s="2061"/>
      <c r="J173" s="2061"/>
      <c r="K173" s="2061"/>
      <c r="L173" s="2061"/>
      <c r="M173" s="2061"/>
      <c r="N173" s="2061"/>
      <c r="O173" s="2061"/>
      <c r="P173" s="2061"/>
      <c r="Q173" s="2061"/>
      <c r="R173" s="2061"/>
      <c r="S173" s="2061"/>
      <c r="T173" s="2061"/>
      <c r="U173" s="2062"/>
      <c r="V173" s="2063"/>
      <c r="W173" s="2038"/>
      <c r="X173" s="2038"/>
      <c r="Y173" s="2038"/>
      <c r="Z173" s="2038"/>
      <c r="AA173" s="2038"/>
      <c r="AB173" s="2038"/>
      <c r="AC173" s="2038"/>
      <c r="AD173" s="2038"/>
      <c r="AE173" s="2038"/>
      <c r="AF173" s="2038"/>
      <c r="AG173" s="2038"/>
      <c r="AH173" s="2038"/>
    </row>
    <row r="174" spans="1:34" s="336" customFormat="1" ht="17.1" customHeight="1">
      <c r="A174" s="2021">
        <v>1</v>
      </c>
      <c r="B174" s="2080" t="s">
        <v>1751</v>
      </c>
      <c r="C174" s="2081"/>
      <c r="D174" s="2082"/>
      <c r="E174" s="2083"/>
      <c r="F174" s="2027" t="s">
        <v>278</v>
      </c>
      <c r="G174" s="2031">
        <v>850</v>
      </c>
      <c r="H174" s="2027"/>
      <c r="I174" s="2028"/>
      <c r="J174" s="2028"/>
      <c r="K174" s="2028">
        <v>2</v>
      </c>
      <c r="L174" s="2028"/>
      <c r="M174" s="2028"/>
      <c r="N174" s="2028"/>
      <c r="O174" s="2028"/>
      <c r="P174" s="2028"/>
      <c r="Q174" s="2028"/>
      <c r="R174" s="2028"/>
      <c r="S174" s="2028"/>
      <c r="T174" s="2028"/>
      <c r="U174" s="2044">
        <v>2</v>
      </c>
      <c r="V174" s="2030">
        <f aca="true" t="shared" si="10" ref="V174:V237">G174*U174</f>
        <v>1700</v>
      </c>
      <c r="W174" s="2038"/>
      <c r="X174" s="2038"/>
      <c r="Y174" s="2038"/>
      <c r="Z174" s="2038"/>
      <c r="AA174" s="2038"/>
      <c r="AB174" s="2038"/>
      <c r="AC174" s="2038"/>
      <c r="AD174" s="2038"/>
      <c r="AE174" s="2038"/>
      <c r="AF174" s="2038"/>
      <c r="AG174" s="2038"/>
      <c r="AH174" s="2038"/>
    </row>
    <row r="175" spans="1:34" s="336" customFormat="1" ht="17.1" customHeight="1">
      <c r="A175" s="2021">
        <v>2</v>
      </c>
      <c r="B175" s="2080" t="s">
        <v>1788</v>
      </c>
      <c r="C175" s="2081"/>
      <c r="D175" s="2082"/>
      <c r="E175" s="2083"/>
      <c r="F175" s="2027" t="s">
        <v>278</v>
      </c>
      <c r="G175" s="2031">
        <v>15000</v>
      </c>
      <c r="H175" s="2027"/>
      <c r="I175" s="2028"/>
      <c r="J175" s="2028"/>
      <c r="K175" s="2028">
        <v>1</v>
      </c>
      <c r="L175" s="2028"/>
      <c r="M175" s="2028"/>
      <c r="N175" s="2028"/>
      <c r="O175" s="2028"/>
      <c r="P175" s="2028"/>
      <c r="Q175" s="2028"/>
      <c r="R175" s="2028"/>
      <c r="S175" s="2028"/>
      <c r="T175" s="2028"/>
      <c r="U175" s="2044">
        <v>1</v>
      </c>
      <c r="V175" s="2030">
        <f t="shared" si="10"/>
        <v>15000</v>
      </c>
      <c r="W175" s="2038"/>
      <c r="X175" s="2038"/>
      <c r="Y175" s="2038"/>
      <c r="Z175" s="2038"/>
      <c r="AA175" s="2038"/>
      <c r="AB175" s="2038"/>
      <c r="AC175" s="2038"/>
      <c r="AD175" s="2038"/>
      <c r="AE175" s="2038"/>
      <c r="AF175" s="2038"/>
      <c r="AG175" s="2038"/>
      <c r="AH175" s="2038"/>
    </row>
    <row r="176" spans="1:34" s="336" customFormat="1" ht="17.1" customHeight="1">
      <c r="A176" s="2050" t="s">
        <v>1789</v>
      </c>
      <c r="B176" s="2051"/>
      <c r="C176" s="2052"/>
      <c r="D176" s="2053"/>
      <c r="E176" s="2054"/>
      <c r="F176" s="2054"/>
      <c r="G176" s="2054"/>
      <c r="H176" s="2054"/>
      <c r="I176" s="2054"/>
      <c r="J176" s="2054"/>
      <c r="K176" s="2054"/>
      <c r="L176" s="2054"/>
      <c r="M176" s="2054"/>
      <c r="N176" s="2054"/>
      <c r="O176" s="2054"/>
      <c r="P176" s="2054"/>
      <c r="Q176" s="2054"/>
      <c r="R176" s="2054"/>
      <c r="S176" s="2054"/>
      <c r="T176" s="2054"/>
      <c r="U176" s="2055"/>
      <c r="V176" s="2056"/>
      <c r="W176" s="2038"/>
      <c r="X176" s="2038"/>
      <c r="Y176" s="2038"/>
      <c r="Z176" s="2038"/>
      <c r="AA176" s="2038"/>
      <c r="AB176" s="2038"/>
      <c r="AC176" s="2038"/>
      <c r="AD176" s="2038"/>
      <c r="AE176" s="2038"/>
      <c r="AF176" s="2038"/>
      <c r="AG176" s="2038"/>
      <c r="AH176" s="2038"/>
    </row>
    <row r="177" spans="1:34" s="336" customFormat="1" ht="17.1" customHeight="1">
      <c r="A177" s="2057"/>
      <c r="B177" s="2058"/>
      <c r="C177" s="2059"/>
      <c r="D177" s="2060"/>
      <c r="E177" s="2061"/>
      <c r="F177" s="2061"/>
      <c r="G177" s="2061"/>
      <c r="H177" s="2061"/>
      <c r="I177" s="2061"/>
      <c r="J177" s="2061"/>
      <c r="K177" s="2061"/>
      <c r="L177" s="2061"/>
      <c r="M177" s="2061"/>
      <c r="N177" s="2061"/>
      <c r="O177" s="2061"/>
      <c r="P177" s="2061"/>
      <c r="Q177" s="2061"/>
      <c r="R177" s="2061"/>
      <c r="S177" s="2061"/>
      <c r="T177" s="2061"/>
      <c r="U177" s="2062"/>
      <c r="V177" s="2063"/>
      <c r="W177" s="2038"/>
      <c r="X177" s="2038"/>
      <c r="Y177" s="2038"/>
      <c r="Z177" s="2038"/>
      <c r="AA177" s="2038"/>
      <c r="AB177" s="2038"/>
      <c r="AC177" s="2038"/>
      <c r="AD177" s="2038"/>
      <c r="AE177" s="2038"/>
      <c r="AF177" s="2038"/>
      <c r="AG177" s="2038"/>
      <c r="AH177" s="2038"/>
    </row>
    <row r="178" spans="1:34" s="336" customFormat="1" ht="17.1" customHeight="1">
      <c r="A178" s="2021">
        <v>1</v>
      </c>
      <c r="B178" s="2080" t="s">
        <v>1790</v>
      </c>
      <c r="C178" s="2081"/>
      <c r="D178" s="2082"/>
      <c r="E178" s="2083"/>
      <c r="F178" s="2027" t="s">
        <v>278</v>
      </c>
      <c r="G178" s="2031">
        <v>5550</v>
      </c>
      <c r="H178" s="2027"/>
      <c r="I178" s="2028"/>
      <c r="J178" s="2028"/>
      <c r="K178" s="2028"/>
      <c r="L178" s="2028"/>
      <c r="M178" s="2028"/>
      <c r="N178" s="2028"/>
      <c r="O178" s="2028"/>
      <c r="P178" s="2028"/>
      <c r="Q178" s="2028">
        <v>2</v>
      </c>
      <c r="R178" s="2028"/>
      <c r="S178" s="2028"/>
      <c r="T178" s="2028"/>
      <c r="U178" s="2044">
        <v>2</v>
      </c>
      <c r="V178" s="2030">
        <f t="shared" si="10"/>
        <v>11100</v>
      </c>
      <c r="W178" s="2038"/>
      <c r="X178" s="2038"/>
      <c r="Y178" s="2038"/>
      <c r="Z178" s="2038"/>
      <c r="AA178" s="2038"/>
      <c r="AB178" s="2038"/>
      <c r="AC178" s="2038"/>
      <c r="AD178" s="2038"/>
      <c r="AE178" s="2038"/>
      <c r="AF178" s="2038"/>
      <c r="AG178" s="2038"/>
      <c r="AH178" s="2038"/>
    </row>
    <row r="179" spans="1:34" s="336" customFormat="1" ht="17.1" customHeight="1">
      <c r="A179" s="2021">
        <v>2</v>
      </c>
      <c r="B179" s="2080" t="s">
        <v>1791</v>
      </c>
      <c r="C179" s="2081"/>
      <c r="D179" s="2082"/>
      <c r="E179" s="2083"/>
      <c r="F179" s="2027" t="s">
        <v>278</v>
      </c>
      <c r="G179" s="2031">
        <v>1890</v>
      </c>
      <c r="H179" s="2027"/>
      <c r="I179" s="2028"/>
      <c r="J179" s="2028"/>
      <c r="K179" s="2028"/>
      <c r="L179" s="2028"/>
      <c r="M179" s="2028"/>
      <c r="N179" s="2028"/>
      <c r="O179" s="2028"/>
      <c r="P179" s="2028"/>
      <c r="Q179" s="2028">
        <v>2</v>
      </c>
      <c r="R179" s="2028"/>
      <c r="S179" s="2028"/>
      <c r="T179" s="2028"/>
      <c r="U179" s="2044">
        <v>2</v>
      </c>
      <c r="V179" s="2030">
        <f t="shared" si="10"/>
        <v>3780</v>
      </c>
      <c r="W179" s="2038"/>
      <c r="X179" s="2038"/>
      <c r="Y179" s="2038"/>
      <c r="Z179" s="2038"/>
      <c r="AA179" s="2038"/>
      <c r="AB179" s="2038"/>
      <c r="AC179" s="2038"/>
      <c r="AD179" s="2038"/>
      <c r="AE179" s="2038"/>
      <c r="AF179" s="2038"/>
      <c r="AG179" s="2038"/>
      <c r="AH179" s="2038"/>
    </row>
    <row r="180" spans="1:34" s="336" customFormat="1" ht="17.1" customHeight="1">
      <c r="A180" s="2021">
        <v>3</v>
      </c>
      <c r="B180" s="2080" t="s">
        <v>1792</v>
      </c>
      <c r="C180" s="2081"/>
      <c r="D180" s="2082"/>
      <c r="E180" s="2083"/>
      <c r="F180" s="2027" t="s">
        <v>278</v>
      </c>
      <c r="G180" s="2031">
        <v>3480</v>
      </c>
      <c r="H180" s="2027"/>
      <c r="I180" s="2028"/>
      <c r="J180" s="2028"/>
      <c r="K180" s="2028"/>
      <c r="L180" s="2028"/>
      <c r="M180" s="2028"/>
      <c r="N180" s="2028"/>
      <c r="O180" s="2028"/>
      <c r="P180" s="2028"/>
      <c r="Q180" s="2028">
        <v>2</v>
      </c>
      <c r="R180" s="2028"/>
      <c r="S180" s="2028"/>
      <c r="T180" s="2028"/>
      <c r="U180" s="2044">
        <v>2</v>
      </c>
      <c r="V180" s="2030">
        <f t="shared" si="10"/>
        <v>6960</v>
      </c>
      <c r="W180" s="2038"/>
      <c r="X180" s="2038"/>
      <c r="Y180" s="2038"/>
      <c r="Z180" s="2038"/>
      <c r="AA180" s="2038"/>
      <c r="AB180" s="2038"/>
      <c r="AC180" s="2038"/>
      <c r="AD180" s="2038"/>
      <c r="AE180" s="2038"/>
      <c r="AF180" s="2038"/>
      <c r="AG180" s="2038"/>
      <c r="AH180" s="2038"/>
    </row>
    <row r="181" spans="1:34" s="336" customFormat="1" ht="17.1" customHeight="1">
      <c r="A181" s="2021">
        <v>4</v>
      </c>
      <c r="B181" s="2080" t="s">
        <v>1793</v>
      </c>
      <c r="C181" s="2081"/>
      <c r="D181" s="2082"/>
      <c r="E181" s="2083"/>
      <c r="F181" s="2027" t="s">
        <v>278</v>
      </c>
      <c r="G181" s="2031">
        <v>780</v>
      </c>
      <c r="H181" s="2027"/>
      <c r="I181" s="2028"/>
      <c r="J181" s="2028"/>
      <c r="K181" s="2028"/>
      <c r="L181" s="2028"/>
      <c r="M181" s="2028"/>
      <c r="N181" s="2028"/>
      <c r="O181" s="2028"/>
      <c r="P181" s="2028"/>
      <c r="Q181" s="2028">
        <v>2</v>
      </c>
      <c r="R181" s="2028"/>
      <c r="S181" s="2028"/>
      <c r="T181" s="2028"/>
      <c r="U181" s="2044">
        <v>2</v>
      </c>
      <c r="V181" s="2030">
        <f t="shared" si="10"/>
        <v>1560</v>
      </c>
      <c r="W181" s="2038"/>
      <c r="X181" s="2038"/>
      <c r="Y181" s="2038"/>
      <c r="Z181" s="2038"/>
      <c r="AA181" s="2038"/>
      <c r="AB181" s="2038"/>
      <c r="AC181" s="2038"/>
      <c r="AD181" s="2038"/>
      <c r="AE181" s="2038"/>
      <c r="AF181" s="2038"/>
      <c r="AG181" s="2038"/>
      <c r="AH181" s="2038"/>
    </row>
    <row r="182" spans="1:34" s="336" customFormat="1" ht="17.1" customHeight="1">
      <c r="A182" s="2021">
        <v>5</v>
      </c>
      <c r="B182" s="2080" t="s">
        <v>1794</v>
      </c>
      <c r="C182" s="2081"/>
      <c r="D182" s="2082"/>
      <c r="E182" s="2083"/>
      <c r="F182" s="2027" t="s">
        <v>278</v>
      </c>
      <c r="G182" s="2031">
        <v>1350</v>
      </c>
      <c r="H182" s="2027"/>
      <c r="I182" s="2028"/>
      <c r="J182" s="2028"/>
      <c r="K182" s="2028"/>
      <c r="L182" s="2028"/>
      <c r="M182" s="2028"/>
      <c r="N182" s="2028"/>
      <c r="O182" s="2028"/>
      <c r="P182" s="2028"/>
      <c r="Q182" s="2028">
        <v>2</v>
      </c>
      <c r="R182" s="2028"/>
      <c r="S182" s="2028"/>
      <c r="T182" s="2028"/>
      <c r="U182" s="2044">
        <v>2</v>
      </c>
      <c r="V182" s="2030">
        <f t="shared" si="10"/>
        <v>2700</v>
      </c>
      <c r="W182" s="2038"/>
      <c r="X182" s="2038"/>
      <c r="Y182" s="2038"/>
      <c r="Z182" s="2038"/>
      <c r="AA182" s="2038"/>
      <c r="AB182" s="2038"/>
      <c r="AC182" s="2038"/>
      <c r="AD182" s="2038"/>
      <c r="AE182" s="2038"/>
      <c r="AF182" s="2038"/>
      <c r="AG182" s="2038"/>
      <c r="AH182" s="2038"/>
    </row>
    <row r="183" spans="1:34" s="336" customFormat="1" ht="17.1" customHeight="1">
      <c r="A183" s="2021">
        <v>6</v>
      </c>
      <c r="B183" s="2080" t="s">
        <v>1795</v>
      </c>
      <c r="C183" s="2081"/>
      <c r="D183" s="2082"/>
      <c r="E183" s="2083"/>
      <c r="F183" s="2027" t="s">
        <v>278</v>
      </c>
      <c r="G183" s="2031">
        <v>980</v>
      </c>
      <c r="H183" s="2027"/>
      <c r="I183" s="2028"/>
      <c r="J183" s="2028"/>
      <c r="K183" s="2028"/>
      <c r="L183" s="2028"/>
      <c r="M183" s="2028"/>
      <c r="N183" s="2028"/>
      <c r="O183" s="2028"/>
      <c r="P183" s="2028"/>
      <c r="Q183" s="2028">
        <v>1</v>
      </c>
      <c r="R183" s="2028"/>
      <c r="S183" s="2028"/>
      <c r="T183" s="2028"/>
      <c r="U183" s="2044">
        <v>1</v>
      </c>
      <c r="V183" s="2030">
        <f t="shared" si="10"/>
        <v>980</v>
      </c>
      <c r="W183" s="2038"/>
      <c r="X183" s="2038"/>
      <c r="Y183" s="2038"/>
      <c r="Z183" s="2038"/>
      <c r="AA183" s="2038"/>
      <c r="AB183" s="2038"/>
      <c r="AC183" s="2038"/>
      <c r="AD183" s="2038"/>
      <c r="AE183" s="2038"/>
      <c r="AF183" s="2038"/>
      <c r="AG183" s="2038"/>
      <c r="AH183" s="2038"/>
    </row>
    <row r="184" spans="1:34" s="336" customFormat="1" ht="17.1" customHeight="1">
      <c r="A184" s="2021">
        <v>7</v>
      </c>
      <c r="B184" s="2080" t="s">
        <v>1796</v>
      </c>
      <c r="C184" s="2081"/>
      <c r="D184" s="2082"/>
      <c r="E184" s="2083"/>
      <c r="F184" s="2027" t="s">
        <v>278</v>
      </c>
      <c r="G184" s="2031">
        <v>480</v>
      </c>
      <c r="H184" s="2027"/>
      <c r="I184" s="2028"/>
      <c r="J184" s="2028"/>
      <c r="K184" s="2028"/>
      <c r="L184" s="2028"/>
      <c r="M184" s="2028"/>
      <c r="N184" s="2028"/>
      <c r="O184" s="2028"/>
      <c r="P184" s="2028"/>
      <c r="Q184" s="2028">
        <v>2</v>
      </c>
      <c r="R184" s="2028"/>
      <c r="S184" s="2028"/>
      <c r="T184" s="2028"/>
      <c r="U184" s="2044">
        <v>2</v>
      </c>
      <c r="V184" s="2030">
        <f t="shared" si="10"/>
        <v>960</v>
      </c>
      <c r="W184" s="2038"/>
      <c r="X184" s="2038"/>
      <c r="Y184" s="2038"/>
      <c r="Z184" s="2038"/>
      <c r="AA184" s="2038"/>
      <c r="AB184" s="2038"/>
      <c r="AC184" s="2038"/>
      <c r="AD184" s="2038"/>
      <c r="AE184" s="2038"/>
      <c r="AF184" s="2038"/>
      <c r="AG184" s="2038"/>
      <c r="AH184" s="2038"/>
    </row>
    <row r="185" spans="1:34" s="336" customFormat="1" ht="17.1" customHeight="1">
      <c r="A185" s="2021">
        <v>8</v>
      </c>
      <c r="B185" s="2080" t="s">
        <v>1663</v>
      </c>
      <c r="C185" s="2081"/>
      <c r="D185" s="2082"/>
      <c r="E185" s="2083"/>
      <c r="F185" s="2027" t="s">
        <v>614</v>
      </c>
      <c r="G185" s="2031">
        <v>3900</v>
      </c>
      <c r="H185" s="2027"/>
      <c r="I185" s="2028"/>
      <c r="J185" s="2028"/>
      <c r="K185" s="2028"/>
      <c r="L185" s="2028"/>
      <c r="M185" s="2028"/>
      <c r="N185" s="2028"/>
      <c r="O185" s="2028"/>
      <c r="P185" s="2028"/>
      <c r="Q185" s="2028">
        <v>3</v>
      </c>
      <c r="R185" s="2028"/>
      <c r="S185" s="2028"/>
      <c r="T185" s="2028"/>
      <c r="U185" s="2044">
        <v>3</v>
      </c>
      <c r="V185" s="2030">
        <f t="shared" si="10"/>
        <v>11700</v>
      </c>
      <c r="W185" s="2038"/>
      <c r="X185" s="2038"/>
      <c r="Y185" s="2038"/>
      <c r="Z185" s="2038"/>
      <c r="AA185" s="2038"/>
      <c r="AB185" s="2038"/>
      <c r="AC185" s="2038"/>
      <c r="AD185" s="2038"/>
      <c r="AE185" s="2038"/>
      <c r="AF185" s="2038"/>
      <c r="AG185" s="2038"/>
      <c r="AH185" s="2038"/>
    </row>
    <row r="186" spans="1:34" s="336" customFormat="1" ht="17.1" customHeight="1">
      <c r="A186" s="2021">
        <v>9</v>
      </c>
      <c r="B186" s="2080" t="s">
        <v>1424</v>
      </c>
      <c r="C186" s="2081"/>
      <c r="D186" s="2082"/>
      <c r="E186" s="2083"/>
      <c r="F186" s="2027" t="s">
        <v>278</v>
      </c>
      <c r="G186" s="2031">
        <v>350</v>
      </c>
      <c r="H186" s="2027"/>
      <c r="I186" s="2028"/>
      <c r="J186" s="2028"/>
      <c r="K186" s="2028"/>
      <c r="L186" s="2028"/>
      <c r="M186" s="2028"/>
      <c r="N186" s="2028"/>
      <c r="O186" s="2028"/>
      <c r="P186" s="2028"/>
      <c r="Q186" s="2028">
        <v>4</v>
      </c>
      <c r="R186" s="2028"/>
      <c r="S186" s="2028"/>
      <c r="T186" s="2028"/>
      <c r="U186" s="2044">
        <v>4</v>
      </c>
      <c r="V186" s="2030">
        <f t="shared" si="10"/>
        <v>1400</v>
      </c>
      <c r="W186" s="2038"/>
      <c r="X186" s="2038"/>
      <c r="Y186" s="2038"/>
      <c r="Z186" s="2038"/>
      <c r="AA186" s="2038"/>
      <c r="AB186" s="2038"/>
      <c r="AC186" s="2038"/>
      <c r="AD186" s="2038"/>
      <c r="AE186" s="2038"/>
      <c r="AF186" s="2038"/>
      <c r="AG186" s="2038"/>
      <c r="AH186" s="2038"/>
    </row>
    <row r="187" spans="1:34" s="336" customFormat="1" ht="17.1" customHeight="1">
      <c r="A187" s="2021">
        <v>10</v>
      </c>
      <c r="B187" s="2080" t="s">
        <v>1797</v>
      </c>
      <c r="C187" s="2081"/>
      <c r="D187" s="2082"/>
      <c r="E187" s="2083"/>
      <c r="F187" s="2027" t="s">
        <v>278</v>
      </c>
      <c r="G187" s="2031">
        <v>24000</v>
      </c>
      <c r="H187" s="2027"/>
      <c r="I187" s="2028"/>
      <c r="J187" s="2028"/>
      <c r="K187" s="2028"/>
      <c r="L187" s="2028"/>
      <c r="M187" s="2028"/>
      <c r="N187" s="2028"/>
      <c r="O187" s="2028"/>
      <c r="P187" s="2028"/>
      <c r="Q187" s="2028">
        <v>1</v>
      </c>
      <c r="R187" s="2028"/>
      <c r="S187" s="2028"/>
      <c r="T187" s="2028"/>
      <c r="U187" s="2044">
        <v>1</v>
      </c>
      <c r="V187" s="2030">
        <f t="shared" si="10"/>
        <v>24000</v>
      </c>
      <c r="W187" s="2038"/>
      <c r="X187" s="2038"/>
      <c r="Y187" s="2038"/>
      <c r="Z187" s="2038"/>
      <c r="AA187" s="2038"/>
      <c r="AB187" s="2038"/>
      <c r="AC187" s="2038"/>
      <c r="AD187" s="2038"/>
      <c r="AE187" s="2038"/>
      <c r="AF187" s="2038"/>
      <c r="AG187" s="2038"/>
      <c r="AH187" s="2038"/>
    </row>
    <row r="188" spans="1:34" s="336" customFormat="1" ht="17.1" customHeight="1">
      <c r="A188" s="2021">
        <v>11</v>
      </c>
      <c r="B188" s="2080" t="s">
        <v>1798</v>
      </c>
      <c r="C188" s="2081"/>
      <c r="D188" s="2082"/>
      <c r="E188" s="2083"/>
      <c r="F188" s="2027" t="s">
        <v>1765</v>
      </c>
      <c r="G188" s="2031">
        <v>750</v>
      </c>
      <c r="H188" s="2027"/>
      <c r="I188" s="2028"/>
      <c r="J188" s="2028"/>
      <c r="K188" s="2028"/>
      <c r="L188" s="2028"/>
      <c r="M188" s="2028"/>
      <c r="N188" s="2028"/>
      <c r="O188" s="2028"/>
      <c r="P188" s="2028"/>
      <c r="Q188" s="2028">
        <v>1</v>
      </c>
      <c r="R188" s="2028"/>
      <c r="S188" s="2028"/>
      <c r="T188" s="2028"/>
      <c r="U188" s="2044">
        <v>1</v>
      </c>
      <c r="V188" s="2030">
        <f t="shared" si="10"/>
        <v>750</v>
      </c>
      <c r="W188" s="2038"/>
      <c r="X188" s="2038"/>
      <c r="Y188" s="2038"/>
      <c r="Z188" s="2038"/>
      <c r="AA188" s="2038"/>
      <c r="AB188" s="2038"/>
      <c r="AC188" s="2038"/>
      <c r="AD188" s="2038"/>
      <c r="AE188" s="2038"/>
      <c r="AF188" s="2038"/>
      <c r="AG188" s="2038"/>
      <c r="AH188" s="2038"/>
    </row>
    <row r="189" spans="1:34" s="336" customFormat="1" ht="17.1" customHeight="1">
      <c r="A189" s="2021">
        <v>12</v>
      </c>
      <c r="B189" s="2080" t="s">
        <v>1799</v>
      </c>
      <c r="C189" s="2081"/>
      <c r="D189" s="2082"/>
      <c r="E189" s="2083"/>
      <c r="F189" s="2027" t="s">
        <v>1800</v>
      </c>
      <c r="G189" s="2031">
        <v>2150</v>
      </c>
      <c r="H189" s="2027"/>
      <c r="I189" s="2028"/>
      <c r="J189" s="2028"/>
      <c r="K189" s="2028"/>
      <c r="L189" s="2028"/>
      <c r="M189" s="2028"/>
      <c r="N189" s="2028"/>
      <c r="O189" s="2028"/>
      <c r="P189" s="2028"/>
      <c r="Q189" s="2028">
        <v>3</v>
      </c>
      <c r="R189" s="2028"/>
      <c r="S189" s="2028"/>
      <c r="T189" s="2028"/>
      <c r="U189" s="2044">
        <v>3</v>
      </c>
      <c r="V189" s="2030">
        <f t="shared" si="10"/>
        <v>6450</v>
      </c>
      <c r="W189" s="2038"/>
      <c r="X189" s="2038"/>
      <c r="Y189" s="2038"/>
      <c r="Z189" s="2038"/>
      <c r="AA189" s="2038"/>
      <c r="AB189" s="2038"/>
      <c r="AC189" s="2038"/>
      <c r="AD189" s="2038"/>
      <c r="AE189" s="2038"/>
      <c r="AF189" s="2038"/>
      <c r="AG189" s="2038"/>
      <c r="AH189" s="2038"/>
    </row>
    <row r="190" spans="1:34" s="336" customFormat="1" ht="17.1" customHeight="1">
      <c r="A190" s="2021">
        <v>13</v>
      </c>
      <c r="B190" s="2080" t="s">
        <v>1801</v>
      </c>
      <c r="C190" s="2081"/>
      <c r="D190" s="2082"/>
      <c r="E190" s="2083"/>
      <c r="F190" s="2027" t="s">
        <v>960</v>
      </c>
      <c r="G190" s="2031">
        <v>2480</v>
      </c>
      <c r="H190" s="2027"/>
      <c r="I190" s="2028"/>
      <c r="J190" s="2028"/>
      <c r="K190" s="2028"/>
      <c r="L190" s="2028"/>
      <c r="M190" s="2028"/>
      <c r="N190" s="2028"/>
      <c r="O190" s="2028"/>
      <c r="P190" s="2028"/>
      <c r="Q190" s="2028">
        <v>1</v>
      </c>
      <c r="R190" s="2028"/>
      <c r="S190" s="2028"/>
      <c r="T190" s="2028"/>
      <c r="U190" s="2044">
        <v>1</v>
      </c>
      <c r="V190" s="2030">
        <f t="shared" si="10"/>
        <v>2480</v>
      </c>
      <c r="W190" s="2038"/>
      <c r="X190" s="2038"/>
      <c r="Y190" s="2038"/>
      <c r="Z190" s="2038"/>
      <c r="AA190" s="2038"/>
      <c r="AB190" s="2038"/>
      <c r="AC190" s="2038"/>
      <c r="AD190" s="2038"/>
      <c r="AE190" s="2038"/>
      <c r="AF190" s="2038"/>
      <c r="AG190" s="2038"/>
      <c r="AH190" s="2038"/>
    </row>
    <row r="191" spans="1:34" s="336" customFormat="1" ht="17.1" customHeight="1">
      <c r="A191" s="2021">
        <v>14</v>
      </c>
      <c r="B191" s="2080" t="s">
        <v>1802</v>
      </c>
      <c r="C191" s="2081"/>
      <c r="D191" s="2082"/>
      <c r="E191" s="2083"/>
      <c r="F191" s="2027" t="s">
        <v>960</v>
      </c>
      <c r="G191" s="2031">
        <v>5500</v>
      </c>
      <c r="H191" s="2027"/>
      <c r="I191" s="2028"/>
      <c r="J191" s="2028"/>
      <c r="K191" s="2028"/>
      <c r="L191" s="2028"/>
      <c r="M191" s="2028"/>
      <c r="N191" s="2028"/>
      <c r="O191" s="2028"/>
      <c r="P191" s="2028"/>
      <c r="Q191" s="2028">
        <v>1</v>
      </c>
      <c r="R191" s="2028"/>
      <c r="S191" s="2028"/>
      <c r="T191" s="2028"/>
      <c r="U191" s="2044">
        <v>1</v>
      </c>
      <c r="V191" s="2030">
        <f t="shared" si="10"/>
        <v>5500</v>
      </c>
      <c r="W191" s="2038"/>
      <c r="X191" s="2038"/>
      <c r="Y191" s="2038"/>
      <c r="Z191" s="2038"/>
      <c r="AA191" s="2038"/>
      <c r="AB191" s="2038"/>
      <c r="AC191" s="2038"/>
      <c r="AD191" s="2038"/>
      <c r="AE191" s="2038"/>
      <c r="AF191" s="2038"/>
      <c r="AG191" s="2038"/>
      <c r="AH191" s="2038"/>
    </row>
    <row r="192" spans="1:34" s="336" customFormat="1" ht="17.1" customHeight="1">
      <c r="A192" s="2021">
        <v>15</v>
      </c>
      <c r="B192" s="2080" t="s">
        <v>1803</v>
      </c>
      <c r="C192" s="2081"/>
      <c r="D192" s="2082"/>
      <c r="E192" s="2083"/>
      <c r="F192" s="2027" t="s">
        <v>960</v>
      </c>
      <c r="G192" s="2031">
        <v>3400</v>
      </c>
      <c r="H192" s="2027"/>
      <c r="I192" s="2028"/>
      <c r="J192" s="2028"/>
      <c r="K192" s="2028"/>
      <c r="L192" s="2028"/>
      <c r="M192" s="2028"/>
      <c r="N192" s="2028"/>
      <c r="O192" s="2028"/>
      <c r="P192" s="2028"/>
      <c r="Q192" s="2028">
        <v>1</v>
      </c>
      <c r="R192" s="2028"/>
      <c r="S192" s="2028"/>
      <c r="T192" s="2028"/>
      <c r="U192" s="2044">
        <v>1</v>
      </c>
      <c r="V192" s="2030">
        <f t="shared" si="10"/>
        <v>3400</v>
      </c>
      <c r="W192" s="2038"/>
      <c r="X192" s="2038"/>
      <c r="Y192" s="2038"/>
      <c r="Z192" s="2038"/>
      <c r="AA192" s="2038"/>
      <c r="AB192" s="2038"/>
      <c r="AC192" s="2038"/>
      <c r="AD192" s="2038"/>
      <c r="AE192" s="2038"/>
      <c r="AF192" s="2038"/>
      <c r="AG192" s="2038"/>
      <c r="AH192" s="2038"/>
    </row>
    <row r="193" spans="1:34" s="336" customFormat="1" ht="17.1" customHeight="1">
      <c r="A193" s="2021">
        <v>16</v>
      </c>
      <c r="B193" s="2080" t="s">
        <v>1667</v>
      </c>
      <c r="C193" s="2081"/>
      <c r="D193" s="2082"/>
      <c r="E193" s="2083"/>
      <c r="F193" s="2027" t="s">
        <v>278</v>
      </c>
      <c r="G193" s="2031">
        <v>12200</v>
      </c>
      <c r="H193" s="2027"/>
      <c r="I193" s="2028"/>
      <c r="J193" s="2028"/>
      <c r="K193" s="2028"/>
      <c r="L193" s="2028"/>
      <c r="M193" s="2028"/>
      <c r="N193" s="2028"/>
      <c r="O193" s="2028"/>
      <c r="P193" s="2028"/>
      <c r="Q193" s="2028">
        <v>1</v>
      </c>
      <c r="R193" s="2028"/>
      <c r="S193" s="2028"/>
      <c r="T193" s="2028"/>
      <c r="U193" s="2044">
        <v>1</v>
      </c>
      <c r="V193" s="2030">
        <f t="shared" si="10"/>
        <v>12200</v>
      </c>
      <c r="W193" s="2038"/>
      <c r="X193" s="2038"/>
      <c r="Y193" s="2038"/>
      <c r="Z193" s="2038"/>
      <c r="AA193" s="2038"/>
      <c r="AB193" s="2038"/>
      <c r="AC193" s="2038"/>
      <c r="AD193" s="2038"/>
      <c r="AE193" s="2038"/>
      <c r="AF193" s="2038"/>
      <c r="AG193" s="2038"/>
      <c r="AH193" s="2038"/>
    </row>
    <row r="194" spans="1:34" s="336" customFormat="1" ht="17.1" customHeight="1">
      <c r="A194" s="2021">
        <v>17</v>
      </c>
      <c r="B194" s="2080" t="s">
        <v>1804</v>
      </c>
      <c r="C194" s="2081"/>
      <c r="D194" s="2082"/>
      <c r="E194" s="2083"/>
      <c r="F194" s="2027" t="s">
        <v>960</v>
      </c>
      <c r="G194" s="2031">
        <v>32000</v>
      </c>
      <c r="H194" s="2027"/>
      <c r="I194" s="2028"/>
      <c r="J194" s="2028"/>
      <c r="K194" s="2028"/>
      <c r="L194" s="2028"/>
      <c r="M194" s="2028"/>
      <c r="N194" s="2028"/>
      <c r="O194" s="2028"/>
      <c r="P194" s="2028"/>
      <c r="Q194" s="2028">
        <v>1</v>
      </c>
      <c r="R194" s="2028"/>
      <c r="S194" s="2028"/>
      <c r="T194" s="2028"/>
      <c r="U194" s="2044">
        <v>1</v>
      </c>
      <c r="V194" s="2030">
        <f t="shared" si="10"/>
        <v>32000</v>
      </c>
      <c r="W194" s="2038"/>
      <c r="X194" s="2038"/>
      <c r="Y194" s="2038"/>
      <c r="Z194" s="2038"/>
      <c r="AA194" s="2038"/>
      <c r="AB194" s="2038"/>
      <c r="AC194" s="2038"/>
      <c r="AD194" s="2038"/>
      <c r="AE194" s="2038"/>
      <c r="AF194" s="2038"/>
      <c r="AG194" s="2038"/>
      <c r="AH194" s="2038"/>
    </row>
    <row r="195" spans="1:34" s="336" customFormat="1" ht="16.5" customHeight="1">
      <c r="A195" s="2021">
        <v>18</v>
      </c>
      <c r="B195" s="2080" t="s">
        <v>1805</v>
      </c>
      <c r="C195" s="2084"/>
      <c r="D195" s="2082"/>
      <c r="E195" s="2083"/>
      <c r="F195" s="2027" t="s">
        <v>278</v>
      </c>
      <c r="G195" s="2031">
        <v>10200</v>
      </c>
      <c r="H195" s="2027"/>
      <c r="I195" s="2028"/>
      <c r="J195" s="2028"/>
      <c r="K195" s="2028"/>
      <c r="L195" s="2028"/>
      <c r="M195" s="2028"/>
      <c r="N195" s="2028"/>
      <c r="O195" s="2028"/>
      <c r="P195" s="2028"/>
      <c r="Q195" s="2028">
        <v>4</v>
      </c>
      <c r="R195" s="2028"/>
      <c r="S195" s="2028"/>
      <c r="T195" s="2028"/>
      <c r="U195" s="2043">
        <f>Q195</f>
        <v>4</v>
      </c>
      <c r="V195" s="2030">
        <f t="shared" si="10"/>
        <v>40800</v>
      </c>
      <c r="W195" s="2038"/>
      <c r="X195" s="2038"/>
      <c r="Y195" s="2038"/>
      <c r="Z195" s="2038"/>
      <c r="AA195" s="2038"/>
      <c r="AB195" s="2038"/>
      <c r="AC195" s="2038"/>
      <c r="AD195" s="2038"/>
      <c r="AE195" s="2038"/>
      <c r="AF195" s="2038"/>
      <c r="AG195" s="2038"/>
      <c r="AH195" s="2038"/>
    </row>
    <row r="196" spans="1:34" s="336" customFormat="1" ht="16.5" customHeight="1">
      <c r="A196" s="2050" t="s">
        <v>1806</v>
      </c>
      <c r="B196" s="2051"/>
      <c r="C196" s="2052"/>
      <c r="D196" s="2053"/>
      <c r="E196" s="2054"/>
      <c r="F196" s="2054"/>
      <c r="G196" s="2054"/>
      <c r="H196" s="2054"/>
      <c r="I196" s="2054"/>
      <c r="J196" s="2054"/>
      <c r="K196" s="2054"/>
      <c r="L196" s="2054"/>
      <c r="M196" s="2054"/>
      <c r="N196" s="2054"/>
      <c r="O196" s="2054"/>
      <c r="P196" s="2054"/>
      <c r="Q196" s="2054"/>
      <c r="R196" s="2054"/>
      <c r="S196" s="2054"/>
      <c r="T196" s="2054"/>
      <c r="U196" s="2055"/>
      <c r="V196" s="2056"/>
      <c r="W196" s="2038"/>
      <c r="X196" s="2038"/>
      <c r="Y196" s="2038"/>
      <c r="Z196" s="2038"/>
      <c r="AA196" s="2038"/>
      <c r="AB196" s="2038"/>
      <c r="AC196" s="2038"/>
      <c r="AD196" s="2038"/>
      <c r="AE196" s="2038"/>
      <c r="AF196" s="2038"/>
      <c r="AG196" s="2038"/>
      <c r="AH196" s="2038"/>
    </row>
    <row r="197" spans="1:34" s="336" customFormat="1" ht="16.5" customHeight="1">
      <c r="A197" s="2057"/>
      <c r="B197" s="2058"/>
      <c r="C197" s="2059"/>
      <c r="D197" s="2060"/>
      <c r="E197" s="2061"/>
      <c r="F197" s="2061"/>
      <c r="G197" s="2061"/>
      <c r="H197" s="2061"/>
      <c r="I197" s="2061"/>
      <c r="J197" s="2061"/>
      <c r="K197" s="2061"/>
      <c r="L197" s="2061"/>
      <c r="M197" s="2061"/>
      <c r="N197" s="2061"/>
      <c r="O197" s="2061"/>
      <c r="P197" s="2061"/>
      <c r="Q197" s="2061"/>
      <c r="R197" s="2061"/>
      <c r="S197" s="2061"/>
      <c r="T197" s="2061"/>
      <c r="U197" s="2062"/>
      <c r="V197" s="2063"/>
      <c r="W197" s="2038"/>
      <c r="X197" s="2038"/>
      <c r="Y197" s="2038"/>
      <c r="Z197" s="2038"/>
      <c r="AA197" s="2038"/>
      <c r="AB197" s="2038"/>
      <c r="AC197" s="2038"/>
      <c r="AD197" s="2038"/>
      <c r="AE197" s="2038"/>
      <c r="AF197" s="2038"/>
      <c r="AG197" s="2038"/>
      <c r="AH197" s="2038"/>
    </row>
    <row r="198" spans="1:34" s="336" customFormat="1" ht="16.5" customHeight="1">
      <c r="A198" s="2021">
        <v>1</v>
      </c>
      <c r="B198" s="2080" t="s">
        <v>1807</v>
      </c>
      <c r="C198" s="2081"/>
      <c r="D198" s="2082"/>
      <c r="E198" s="2083"/>
      <c r="F198" s="2027" t="s">
        <v>278</v>
      </c>
      <c r="G198" s="2031">
        <v>3600</v>
      </c>
      <c r="H198" s="2027"/>
      <c r="I198" s="2028"/>
      <c r="J198" s="2028"/>
      <c r="K198" s="2028">
        <v>5</v>
      </c>
      <c r="L198" s="2028"/>
      <c r="M198" s="2028"/>
      <c r="N198" s="2028"/>
      <c r="O198" s="2028"/>
      <c r="P198" s="2028"/>
      <c r="Q198" s="2028"/>
      <c r="R198" s="2028"/>
      <c r="S198" s="2028"/>
      <c r="T198" s="2028"/>
      <c r="U198" s="2043">
        <f>K198</f>
        <v>5</v>
      </c>
      <c r="V198" s="2030">
        <f t="shared" si="10"/>
        <v>18000</v>
      </c>
      <c r="W198" s="2038"/>
      <c r="X198" s="2038"/>
      <c r="Y198" s="2038"/>
      <c r="Z198" s="2038"/>
      <c r="AA198" s="2038"/>
      <c r="AB198" s="2038"/>
      <c r="AC198" s="2038"/>
      <c r="AD198" s="2038"/>
      <c r="AE198" s="2038"/>
      <c r="AF198" s="2038"/>
      <c r="AG198" s="2038"/>
      <c r="AH198" s="2038"/>
    </row>
    <row r="199" spans="1:34" s="336" customFormat="1" ht="31.5" customHeight="1">
      <c r="A199" s="2085">
        <v>2</v>
      </c>
      <c r="B199" s="2069" t="s">
        <v>1808</v>
      </c>
      <c r="C199" s="2070"/>
      <c r="D199" s="2082"/>
      <c r="E199" s="2083"/>
      <c r="F199" s="2027" t="s">
        <v>960</v>
      </c>
      <c r="G199" s="2031">
        <v>19500</v>
      </c>
      <c r="H199" s="2027"/>
      <c r="I199" s="2028"/>
      <c r="J199" s="2028"/>
      <c r="K199" s="2028">
        <v>1</v>
      </c>
      <c r="L199" s="2028"/>
      <c r="M199" s="2028"/>
      <c r="N199" s="2028"/>
      <c r="O199" s="2028"/>
      <c r="P199" s="2028"/>
      <c r="Q199" s="2028"/>
      <c r="R199" s="2028"/>
      <c r="S199" s="2028"/>
      <c r="T199" s="2028"/>
      <c r="U199" s="2044">
        <v>1</v>
      </c>
      <c r="V199" s="2030">
        <f t="shared" si="10"/>
        <v>19500</v>
      </c>
      <c r="W199" s="2038"/>
      <c r="X199" s="2038"/>
      <c r="Y199" s="2038"/>
      <c r="Z199" s="2038"/>
      <c r="AA199" s="2038"/>
      <c r="AB199" s="2038"/>
      <c r="AC199" s="2038"/>
      <c r="AD199" s="2038"/>
      <c r="AE199" s="2038"/>
      <c r="AF199" s="2038"/>
      <c r="AG199" s="2038"/>
      <c r="AH199" s="2038"/>
    </row>
    <row r="200" spans="1:34" s="336" customFormat="1" ht="16.5" customHeight="1">
      <c r="A200" s="2021">
        <v>3</v>
      </c>
      <c r="B200" s="2080" t="s">
        <v>1809</v>
      </c>
      <c r="C200" s="2081"/>
      <c r="D200" s="2082"/>
      <c r="E200" s="2083"/>
      <c r="F200" s="2027" t="s">
        <v>619</v>
      </c>
      <c r="G200" s="2031">
        <v>6500</v>
      </c>
      <c r="H200" s="2027"/>
      <c r="I200" s="2028"/>
      <c r="J200" s="2028"/>
      <c r="K200" s="2028">
        <v>1</v>
      </c>
      <c r="L200" s="2028"/>
      <c r="M200" s="2028"/>
      <c r="N200" s="2028"/>
      <c r="O200" s="2028"/>
      <c r="P200" s="2028"/>
      <c r="Q200" s="2028"/>
      <c r="R200" s="2028"/>
      <c r="S200" s="2028"/>
      <c r="T200" s="2028"/>
      <c r="U200" s="2044">
        <v>1</v>
      </c>
      <c r="V200" s="2030">
        <f t="shared" si="10"/>
        <v>6500</v>
      </c>
      <c r="W200" s="2038"/>
      <c r="X200" s="2038"/>
      <c r="Y200" s="2038"/>
      <c r="Z200" s="2038"/>
      <c r="AA200" s="2038"/>
      <c r="AB200" s="2038"/>
      <c r="AC200" s="2038"/>
      <c r="AD200" s="2038"/>
      <c r="AE200" s="2038"/>
      <c r="AF200" s="2038"/>
      <c r="AG200" s="2038"/>
      <c r="AH200" s="2038"/>
    </row>
    <row r="201" spans="1:34" s="336" customFormat="1" ht="16.5" customHeight="1">
      <c r="A201" s="2050" t="s">
        <v>1810</v>
      </c>
      <c r="B201" s="2051"/>
      <c r="C201" s="2052"/>
      <c r="D201" s="2053"/>
      <c r="E201" s="2054"/>
      <c r="F201" s="2054"/>
      <c r="G201" s="2054"/>
      <c r="H201" s="2054"/>
      <c r="I201" s="2054"/>
      <c r="J201" s="2054"/>
      <c r="K201" s="2054"/>
      <c r="L201" s="2054"/>
      <c r="M201" s="2054"/>
      <c r="N201" s="2054"/>
      <c r="O201" s="2054"/>
      <c r="P201" s="2054"/>
      <c r="Q201" s="2054"/>
      <c r="R201" s="2054"/>
      <c r="S201" s="2054"/>
      <c r="T201" s="2054"/>
      <c r="U201" s="2055"/>
      <c r="V201" s="2056"/>
      <c r="W201" s="2038"/>
      <c r="X201" s="2038"/>
      <c r="Y201" s="2038"/>
      <c r="Z201" s="2038"/>
      <c r="AA201" s="2038"/>
      <c r="AB201" s="2038"/>
      <c r="AC201" s="2038"/>
      <c r="AD201" s="2038"/>
      <c r="AE201" s="2038"/>
      <c r="AF201" s="2038"/>
      <c r="AG201" s="2038"/>
      <c r="AH201" s="2038"/>
    </row>
    <row r="202" spans="1:34" s="336" customFormat="1" ht="16.5" customHeight="1">
      <c r="A202" s="2057"/>
      <c r="B202" s="2058"/>
      <c r="C202" s="2059"/>
      <c r="D202" s="2060"/>
      <c r="E202" s="2061"/>
      <c r="F202" s="2061"/>
      <c r="G202" s="2061"/>
      <c r="H202" s="2061"/>
      <c r="I202" s="2061"/>
      <c r="J202" s="2061"/>
      <c r="K202" s="2061"/>
      <c r="L202" s="2061"/>
      <c r="M202" s="2061"/>
      <c r="N202" s="2061"/>
      <c r="O202" s="2061"/>
      <c r="P202" s="2061"/>
      <c r="Q202" s="2061"/>
      <c r="R202" s="2061"/>
      <c r="S202" s="2061"/>
      <c r="T202" s="2061"/>
      <c r="U202" s="2062"/>
      <c r="V202" s="2063"/>
      <c r="W202" s="2038"/>
      <c r="X202" s="2038"/>
      <c r="Y202" s="2038"/>
      <c r="Z202" s="2038"/>
      <c r="AA202" s="2038"/>
      <c r="AB202" s="2038"/>
      <c r="AC202" s="2038"/>
      <c r="AD202" s="2038"/>
      <c r="AE202" s="2038"/>
      <c r="AF202" s="2038"/>
      <c r="AG202" s="2038"/>
      <c r="AH202" s="2038"/>
    </row>
    <row r="203" spans="1:34" s="336" customFormat="1" ht="16.5" customHeight="1">
      <c r="A203" s="2021">
        <v>1</v>
      </c>
      <c r="B203" s="2080" t="s">
        <v>1811</v>
      </c>
      <c r="C203" s="2086"/>
      <c r="D203" s="2082"/>
      <c r="E203" s="2083"/>
      <c r="F203" s="2027" t="s">
        <v>960</v>
      </c>
      <c r="G203" s="2031">
        <v>4800</v>
      </c>
      <c r="H203" s="2027"/>
      <c r="I203" s="2028"/>
      <c r="J203" s="2028"/>
      <c r="K203" s="2028">
        <v>1</v>
      </c>
      <c r="L203" s="2028"/>
      <c r="M203" s="2028"/>
      <c r="N203" s="2028"/>
      <c r="O203" s="2028"/>
      <c r="P203" s="2028"/>
      <c r="Q203" s="2028"/>
      <c r="R203" s="2028"/>
      <c r="S203" s="2028"/>
      <c r="T203" s="2028"/>
      <c r="U203" s="2044">
        <v>1</v>
      </c>
      <c r="V203" s="2030">
        <f t="shared" si="10"/>
        <v>4800</v>
      </c>
      <c r="W203" s="2038"/>
      <c r="X203" s="2038"/>
      <c r="Y203" s="2038"/>
      <c r="Z203" s="2038"/>
      <c r="AA203" s="2038"/>
      <c r="AB203" s="2038"/>
      <c r="AC203" s="2038"/>
      <c r="AD203" s="2038"/>
      <c r="AE203" s="2038"/>
      <c r="AF203" s="2038"/>
      <c r="AG203" s="2038"/>
      <c r="AH203" s="2038"/>
    </row>
    <row r="204" spans="1:34" s="336" customFormat="1" ht="16.5" customHeight="1">
      <c r="A204" s="2021">
        <v>2</v>
      </c>
      <c r="B204" s="2080" t="s">
        <v>630</v>
      </c>
      <c r="C204" s="2086"/>
      <c r="D204" s="2082"/>
      <c r="E204" s="2083"/>
      <c r="F204" s="2027" t="s">
        <v>278</v>
      </c>
      <c r="G204" s="2031">
        <v>7800</v>
      </c>
      <c r="H204" s="2027"/>
      <c r="I204" s="2028"/>
      <c r="J204" s="2028"/>
      <c r="K204" s="2028">
        <v>4</v>
      </c>
      <c r="L204" s="2028"/>
      <c r="M204" s="2028"/>
      <c r="N204" s="2028"/>
      <c r="O204" s="2028"/>
      <c r="P204" s="2028"/>
      <c r="Q204" s="2028"/>
      <c r="R204" s="2028"/>
      <c r="S204" s="2028"/>
      <c r="T204" s="2028"/>
      <c r="U204" s="2043">
        <f>K204</f>
        <v>4</v>
      </c>
      <c r="V204" s="2030">
        <f t="shared" si="10"/>
        <v>31200</v>
      </c>
      <c r="W204" s="2038"/>
      <c r="X204" s="2038"/>
      <c r="Y204" s="2038"/>
      <c r="Z204" s="2038"/>
      <c r="AA204" s="2038"/>
      <c r="AB204" s="2038"/>
      <c r="AC204" s="2038"/>
      <c r="AD204" s="2038"/>
      <c r="AE204" s="2038"/>
      <c r="AF204" s="2038"/>
      <c r="AG204" s="2038"/>
      <c r="AH204" s="2038"/>
    </row>
    <row r="205" spans="1:34" s="336" customFormat="1" ht="16.5" customHeight="1">
      <c r="A205" s="2021">
        <v>3</v>
      </c>
      <c r="B205" s="2080" t="s">
        <v>1738</v>
      </c>
      <c r="C205" s="2081"/>
      <c r="D205" s="2082"/>
      <c r="E205" s="2083"/>
      <c r="F205" s="2027" t="s">
        <v>960</v>
      </c>
      <c r="G205" s="2031">
        <v>3600</v>
      </c>
      <c r="H205" s="2027"/>
      <c r="I205" s="2028"/>
      <c r="J205" s="2028"/>
      <c r="K205" s="2028">
        <v>1</v>
      </c>
      <c r="L205" s="2028"/>
      <c r="M205" s="2028"/>
      <c r="N205" s="2028"/>
      <c r="O205" s="2028"/>
      <c r="P205" s="2028"/>
      <c r="Q205" s="2028"/>
      <c r="R205" s="2028"/>
      <c r="S205" s="2028"/>
      <c r="T205" s="2028"/>
      <c r="U205" s="2044">
        <v>1</v>
      </c>
      <c r="V205" s="2030">
        <f t="shared" si="10"/>
        <v>3600</v>
      </c>
      <c r="W205" s="2038"/>
      <c r="X205" s="2038"/>
      <c r="Y205" s="2038"/>
      <c r="Z205" s="2038"/>
      <c r="AA205" s="2038"/>
      <c r="AB205" s="2038"/>
      <c r="AC205" s="2038"/>
      <c r="AD205" s="2038"/>
      <c r="AE205" s="2038"/>
      <c r="AF205" s="2038"/>
      <c r="AG205" s="2038"/>
      <c r="AH205" s="2038"/>
    </row>
    <row r="206" spans="1:34" s="336" customFormat="1" ht="16.5" customHeight="1">
      <c r="A206" s="2021">
        <v>4</v>
      </c>
      <c r="B206" s="2080" t="s">
        <v>1812</v>
      </c>
      <c r="C206" s="2081"/>
      <c r="D206" s="2082"/>
      <c r="E206" s="2083"/>
      <c r="F206" s="2027" t="s">
        <v>960</v>
      </c>
      <c r="G206" s="2031">
        <v>4500</v>
      </c>
      <c r="H206" s="2027"/>
      <c r="I206" s="2028"/>
      <c r="J206" s="2028"/>
      <c r="K206" s="2028">
        <v>1</v>
      </c>
      <c r="L206" s="2028"/>
      <c r="M206" s="2028"/>
      <c r="N206" s="2028"/>
      <c r="O206" s="2028"/>
      <c r="P206" s="2028"/>
      <c r="Q206" s="2028"/>
      <c r="R206" s="2028"/>
      <c r="S206" s="2028"/>
      <c r="T206" s="2028"/>
      <c r="U206" s="2044">
        <v>1</v>
      </c>
      <c r="V206" s="2030">
        <f t="shared" si="10"/>
        <v>4500</v>
      </c>
      <c r="W206" s="2038"/>
      <c r="X206" s="2038"/>
      <c r="Y206" s="2038"/>
      <c r="Z206" s="2038"/>
      <c r="AA206" s="2038"/>
      <c r="AB206" s="2038"/>
      <c r="AC206" s="2038"/>
      <c r="AD206" s="2038"/>
      <c r="AE206" s="2038"/>
      <c r="AF206" s="2038"/>
      <c r="AG206" s="2038"/>
      <c r="AH206" s="2038"/>
    </row>
    <row r="207" spans="1:34" s="336" customFormat="1" ht="16.5" customHeight="1">
      <c r="A207" s="2021">
        <v>5</v>
      </c>
      <c r="B207" s="2080" t="s">
        <v>1424</v>
      </c>
      <c r="C207" s="2081"/>
      <c r="D207" s="2082"/>
      <c r="E207" s="2083"/>
      <c r="F207" s="2027" t="s">
        <v>960</v>
      </c>
      <c r="G207" s="2031">
        <v>1050</v>
      </c>
      <c r="H207" s="2027"/>
      <c r="I207" s="2028"/>
      <c r="J207" s="2028"/>
      <c r="K207" s="2028">
        <v>1</v>
      </c>
      <c r="L207" s="2028"/>
      <c r="M207" s="2028"/>
      <c r="N207" s="2028"/>
      <c r="O207" s="2028"/>
      <c r="P207" s="2028"/>
      <c r="Q207" s="2028"/>
      <c r="R207" s="2028"/>
      <c r="S207" s="2028"/>
      <c r="T207" s="2028"/>
      <c r="U207" s="2044">
        <v>1</v>
      </c>
      <c r="V207" s="2030">
        <f t="shared" si="10"/>
        <v>1050</v>
      </c>
      <c r="W207" s="2038"/>
      <c r="X207" s="2038"/>
      <c r="Y207" s="2038"/>
      <c r="Z207" s="2038"/>
      <c r="AA207" s="2038"/>
      <c r="AB207" s="2038"/>
      <c r="AC207" s="2038"/>
      <c r="AD207" s="2038"/>
      <c r="AE207" s="2038"/>
      <c r="AF207" s="2038"/>
      <c r="AG207" s="2038"/>
      <c r="AH207" s="2038"/>
    </row>
    <row r="208" spans="1:34" s="336" customFormat="1" ht="16.5" customHeight="1">
      <c r="A208" s="2021">
        <v>6</v>
      </c>
      <c r="B208" s="2080" t="s">
        <v>1718</v>
      </c>
      <c r="C208" s="2081"/>
      <c r="D208" s="2082"/>
      <c r="E208" s="2083"/>
      <c r="F208" s="2027" t="s">
        <v>960</v>
      </c>
      <c r="G208" s="2031">
        <v>580</v>
      </c>
      <c r="H208" s="2027"/>
      <c r="I208" s="2028"/>
      <c r="J208" s="2028"/>
      <c r="K208" s="2028">
        <v>1</v>
      </c>
      <c r="L208" s="2028"/>
      <c r="M208" s="2028"/>
      <c r="N208" s="2028"/>
      <c r="O208" s="2028"/>
      <c r="P208" s="2028"/>
      <c r="Q208" s="2028"/>
      <c r="R208" s="2028"/>
      <c r="S208" s="2028"/>
      <c r="T208" s="2028"/>
      <c r="U208" s="2044">
        <v>1</v>
      </c>
      <c r="V208" s="2030">
        <f t="shared" si="10"/>
        <v>580</v>
      </c>
      <c r="W208" s="2038"/>
      <c r="X208" s="2038"/>
      <c r="Y208" s="2038"/>
      <c r="Z208" s="2038"/>
      <c r="AA208" s="2038"/>
      <c r="AB208" s="2038"/>
      <c r="AC208" s="2038"/>
      <c r="AD208" s="2038"/>
      <c r="AE208" s="2038"/>
      <c r="AF208" s="2038"/>
      <c r="AG208" s="2038"/>
      <c r="AH208" s="2038"/>
    </row>
    <row r="209" spans="1:34" s="336" customFormat="1" ht="16.5" customHeight="1">
      <c r="A209" s="2021">
        <v>7</v>
      </c>
      <c r="B209" s="2080" t="s">
        <v>1813</v>
      </c>
      <c r="C209" s="2081"/>
      <c r="D209" s="2082"/>
      <c r="E209" s="2083"/>
      <c r="F209" s="2027" t="s">
        <v>960</v>
      </c>
      <c r="G209" s="2031">
        <v>695</v>
      </c>
      <c r="H209" s="2027"/>
      <c r="I209" s="2028"/>
      <c r="J209" s="2028"/>
      <c r="K209" s="2028">
        <v>1</v>
      </c>
      <c r="L209" s="2028"/>
      <c r="M209" s="2028"/>
      <c r="N209" s="2028"/>
      <c r="O209" s="2028"/>
      <c r="P209" s="2028"/>
      <c r="Q209" s="2028"/>
      <c r="R209" s="2028"/>
      <c r="S209" s="2028"/>
      <c r="T209" s="2028"/>
      <c r="U209" s="2044">
        <v>1</v>
      </c>
      <c r="V209" s="2030">
        <f t="shared" si="10"/>
        <v>695</v>
      </c>
      <c r="W209" s="2038"/>
      <c r="X209" s="2038"/>
      <c r="Y209" s="2038"/>
      <c r="Z209" s="2038"/>
      <c r="AA209" s="2038"/>
      <c r="AB209" s="2038"/>
      <c r="AC209" s="2038"/>
      <c r="AD209" s="2038"/>
      <c r="AE209" s="2038"/>
      <c r="AF209" s="2038"/>
      <c r="AG209" s="2038"/>
      <c r="AH209" s="2038"/>
    </row>
    <row r="210" spans="1:34" s="336" customFormat="1" ht="16.5" customHeight="1">
      <c r="A210" s="2021">
        <v>8</v>
      </c>
      <c r="B210" s="2080" t="s">
        <v>1814</v>
      </c>
      <c r="C210" s="2081"/>
      <c r="D210" s="2082"/>
      <c r="E210" s="2083"/>
      <c r="F210" s="2027" t="s">
        <v>427</v>
      </c>
      <c r="G210" s="2031">
        <v>695</v>
      </c>
      <c r="H210" s="2027"/>
      <c r="I210" s="2028"/>
      <c r="J210" s="2028"/>
      <c r="K210" s="2028">
        <v>1</v>
      </c>
      <c r="L210" s="2028"/>
      <c r="M210" s="2028"/>
      <c r="N210" s="2028"/>
      <c r="O210" s="2028"/>
      <c r="P210" s="2028"/>
      <c r="Q210" s="2028"/>
      <c r="R210" s="2028"/>
      <c r="S210" s="2028"/>
      <c r="T210" s="2028"/>
      <c r="U210" s="2044">
        <v>1</v>
      </c>
      <c r="V210" s="2030">
        <f t="shared" si="10"/>
        <v>695</v>
      </c>
      <c r="W210" s="2038"/>
      <c r="X210" s="2038"/>
      <c r="Y210" s="2038"/>
      <c r="Z210" s="2038"/>
      <c r="AA210" s="2038"/>
      <c r="AB210" s="2038"/>
      <c r="AC210" s="2038"/>
      <c r="AD210" s="2038"/>
      <c r="AE210" s="2038"/>
      <c r="AF210" s="2038"/>
      <c r="AG210" s="2038"/>
      <c r="AH210" s="2038"/>
    </row>
    <row r="211" spans="1:34" s="336" customFormat="1" ht="16.5" customHeight="1">
      <c r="A211" s="2021">
        <v>9</v>
      </c>
      <c r="B211" s="2080" t="s">
        <v>1815</v>
      </c>
      <c r="C211" s="2081"/>
      <c r="D211" s="2082"/>
      <c r="E211" s="2083"/>
      <c r="F211" s="2027" t="s">
        <v>404</v>
      </c>
      <c r="G211" s="2031">
        <v>7500</v>
      </c>
      <c r="H211" s="2027"/>
      <c r="I211" s="2028"/>
      <c r="J211" s="2028"/>
      <c r="K211" s="2028">
        <v>1</v>
      </c>
      <c r="L211" s="2028"/>
      <c r="M211" s="2028"/>
      <c r="N211" s="2028"/>
      <c r="O211" s="2028"/>
      <c r="P211" s="2028"/>
      <c r="Q211" s="2028"/>
      <c r="R211" s="2028"/>
      <c r="S211" s="2028"/>
      <c r="T211" s="2028"/>
      <c r="U211" s="2044">
        <v>1</v>
      </c>
      <c r="V211" s="2030">
        <f t="shared" si="10"/>
        <v>7500</v>
      </c>
      <c r="W211" s="2038"/>
      <c r="X211" s="2038"/>
      <c r="Y211" s="2038"/>
      <c r="Z211" s="2038"/>
      <c r="AA211" s="2038"/>
      <c r="AB211" s="2038"/>
      <c r="AC211" s="2038"/>
      <c r="AD211" s="2038"/>
      <c r="AE211" s="2038"/>
      <c r="AF211" s="2038"/>
      <c r="AG211" s="2038"/>
      <c r="AH211" s="2038"/>
    </row>
    <row r="212" spans="1:34" s="336" customFormat="1" ht="16.5" customHeight="1">
      <c r="A212" s="2021">
        <v>10</v>
      </c>
      <c r="B212" s="2080" t="s">
        <v>1816</v>
      </c>
      <c r="C212" s="2081"/>
      <c r="D212" s="2082"/>
      <c r="E212" s="2083"/>
      <c r="F212" s="2027" t="s">
        <v>404</v>
      </c>
      <c r="G212" s="2031">
        <v>3800</v>
      </c>
      <c r="H212" s="2027"/>
      <c r="I212" s="2028"/>
      <c r="J212" s="2028"/>
      <c r="K212" s="2028">
        <v>1</v>
      </c>
      <c r="L212" s="2028"/>
      <c r="M212" s="2028"/>
      <c r="N212" s="2028"/>
      <c r="O212" s="2028"/>
      <c r="P212" s="2028"/>
      <c r="Q212" s="2028"/>
      <c r="R212" s="2028"/>
      <c r="S212" s="2028"/>
      <c r="T212" s="2028"/>
      <c r="U212" s="2044">
        <v>1</v>
      </c>
      <c r="V212" s="2030">
        <f t="shared" si="10"/>
        <v>3800</v>
      </c>
      <c r="W212" s="2038"/>
      <c r="X212" s="2038"/>
      <c r="Y212" s="2038"/>
      <c r="Z212" s="2038"/>
      <c r="AA212" s="2038"/>
      <c r="AB212" s="2038"/>
      <c r="AC212" s="2038"/>
      <c r="AD212" s="2038"/>
      <c r="AE212" s="2038"/>
      <c r="AF212" s="2038"/>
      <c r="AG212" s="2038"/>
      <c r="AH212" s="2038"/>
    </row>
    <row r="213" spans="1:34" s="336" customFormat="1" ht="16.5" customHeight="1">
      <c r="A213" s="2021">
        <v>12</v>
      </c>
      <c r="B213" s="2080" t="s">
        <v>1695</v>
      </c>
      <c r="C213" s="2081"/>
      <c r="D213" s="2082"/>
      <c r="E213" s="2083"/>
      <c r="F213" s="2027" t="s">
        <v>960</v>
      </c>
      <c r="G213" s="2031">
        <v>285</v>
      </c>
      <c r="H213" s="2027"/>
      <c r="I213" s="2028"/>
      <c r="J213" s="2028"/>
      <c r="K213" s="2028">
        <v>1</v>
      </c>
      <c r="L213" s="2028"/>
      <c r="M213" s="2028"/>
      <c r="N213" s="2028"/>
      <c r="O213" s="2028"/>
      <c r="P213" s="2028"/>
      <c r="Q213" s="2028"/>
      <c r="R213" s="2028"/>
      <c r="S213" s="2028"/>
      <c r="T213" s="2028"/>
      <c r="U213" s="2044">
        <v>1</v>
      </c>
      <c r="V213" s="2030">
        <f t="shared" si="10"/>
        <v>285</v>
      </c>
      <c r="W213" s="2038"/>
      <c r="X213" s="2038"/>
      <c r="Y213" s="2038"/>
      <c r="Z213" s="2038"/>
      <c r="AA213" s="2038"/>
      <c r="AB213" s="2038"/>
      <c r="AC213" s="2038"/>
      <c r="AD213" s="2038"/>
      <c r="AE213" s="2038"/>
      <c r="AF213" s="2038"/>
      <c r="AG213" s="2038"/>
      <c r="AH213" s="2038"/>
    </row>
    <row r="214" spans="1:34" s="336" customFormat="1" ht="16.5" customHeight="1">
      <c r="A214" s="2021">
        <v>13</v>
      </c>
      <c r="B214" s="2080" t="s">
        <v>1817</v>
      </c>
      <c r="C214" s="2081"/>
      <c r="D214" s="2082"/>
      <c r="E214" s="2083"/>
      <c r="F214" s="2027" t="s">
        <v>960</v>
      </c>
      <c r="G214" s="2031">
        <v>105</v>
      </c>
      <c r="H214" s="2027"/>
      <c r="I214" s="2028"/>
      <c r="J214" s="2028"/>
      <c r="K214" s="2028">
        <v>1</v>
      </c>
      <c r="L214" s="2028"/>
      <c r="M214" s="2028"/>
      <c r="N214" s="2028"/>
      <c r="O214" s="2028"/>
      <c r="P214" s="2028"/>
      <c r="Q214" s="2028"/>
      <c r="R214" s="2028"/>
      <c r="S214" s="2028"/>
      <c r="T214" s="2028"/>
      <c r="U214" s="2044">
        <v>1</v>
      </c>
      <c r="V214" s="2030">
        <f t="shared" si="10"/>
        <v>105</v>
      </c>
      <c r="W214" s="2038"/>
      <c r="X214" s="2038"/>
      <c r="Y214" s="2038"/>
      <c r="Z214" s="2038"/>
      <c r="AA214" s="2038"/>
      <c r="AB214" s="2038"/>
      <c r="AC214" s="2038"/>
      <c r="AD214" s="2038"/>
      <c r="AE214" s="2038"/>
      <c r="AF214" s="2038"/>
      <c r="AG214" s="2038"/>
      <c r="AH214" s="2038"/>
    </row>
    <row r="215" spans="1:34" s="336" customFormat="1" ht="16.5" customHeight="1">
      <c r="A215" s="2021">
        <v>14</v>
      </c>
      <c r="B215" s="2080" t="s">
        <v>616</v>
      </c>
      <c r="C215" s="2081"/>
      <c r="D215" s="2082"/>
      <c r="E215" s="2083"/>
      <c r="F215" s="2027" t="s">
        <v>278</v>
      </c>
      <c r="G215" s="2031">
        <v>1200</v>
      </c>
      <c r="H215" s="2027"/>
      <c r="I215" s="2028"/>
      <c r="J215" s="2028"/>
      <c r="K215" s="2028">
        <v>3</v>
      </c>
      <c r="L215" s="2028"/>
      <c r="M215" s="2028"/>
      <c r="N215" s="2028"/>
      <c r="O215" s="2028"/>
      <c r="P215" s="2028"/>
      <c r="Q215" s="2028"/>
      <c r="R215" s="2028"/>
      <c r="S215" s="2028"/>
      <c r="T215" s="2028"/>
      <c r="U215" s="2044">
        <v>3</v>
      </c>
      <c r="V215" s="2030">
        <f t="shared" si="10"/>
        <v>3600</v>
      </c>
      <c r="W215" s="2038"/>
      <c r="X215" s="2038"/>
      <c r="Y215" s="2038"/>
      <c r="Z215" s="2038"/>
      <c r="AA215" s="2038"/>
      <c r="AB215" s="2038"/>
      <c r="AC215" s="2038"/>
      <c r="AD215" s="2038"/>
      <c r="AE215" s="2038"/>
      <c r="AF215" s="2038"/>
      <c r="AG215" s="2038"/>
      <c r="AH215" s="2038"/>
    </row>
    <row r="216" spans="1:34" s="336" customFormat="1" ht="16.5" customHeight="1">
      <c r="A216" s="2021">
        <v>15</v>
      </c>
      <c r="B216" s="2080" t="s">
        <v>615</v>
      </c>
      <c r="C216" s="2081"/>
      <c r="D216" s="2082"/>
      <c r="E216" s="2083"/>
      <c r="F216" s="2027" t="s">
        <v>278</v>
      </c>
      <c r="G216" s="2031">
        <v>1000</v>
      </c>
      <c r="H216" s="2027"/>
      <c r="I216" s="2028"/>
      <c r="J216" s="2028"/>
      <c r="K216" s="2028">
        <v>3</v>
      </c>
      <c r="L216" s="2028"/>
      <c r="M216" s="2028"/>
      <c r="N216" s="2028"/>
      <c r="O216" s="2028"/>
      <c r="P216" s="2028"/>
      <c r="Q216" s="2028"/>
      <c r="R216" s="2028"/>
      <c r="S216" s="2028"/>
      <c r="T216" s="2028"/>
      <c r="U216" s="2044">
        <v>3</v>
      </c>
      <c r="V216" s="2030">
        <f t="shared" si="10"/>
        <v>3000</v>
      </c>
      <c r="W216" s="2038"/>
      <c r="X216" s="2038"/>
      <c r="Y216" s="2038"/>
      <c r="Z216" s="2038"/>
      <c r="AA216" s="2038"/>
      <c r="AB216" s="2038"/>
      <c r="AC216" s="2038"/>
      <c r="AD216" s="2038"/>
      <c r="AE216" s="2038"/>
      <c r="AF216" s="2038"/>
      <c r="AG216" s="2038"/>
      <c r="AH216" s="2038"/>
    </row>
    <row r="217" spans="1:34" s="336" customFormat="1" ht="16.5" customHeight="1">
      <c r="A217" s="2021">
        <v>16</v>
      </c>
      <c r="B217" s="2080" t="s">
        <v>1818</v>
      </c>
      <c r="C217" s="2081"/>
      <c r="D217" s="2082"/>
      <c r="E217" s="2083"/>
      <c r="F217" s="2027" t="s">
        <v>1800</v>
      </c>
      <c r="G217" s="2031">
        <v>750</v>
      </c>
      <c r="H217" s="2027"/>
      <c r="I217" s="2028"/>
      <c r="J217" s="2028"/>
      <c r="K217" s="2028">
        <v>1</v>
      </c>
      <c r="L217" s="2028"/>
      <c r="M217" s="2028"/>
      <c r="N217" s="2028"/>
      <c r="O217" s="2028"/>
      <c r="P217" s="2028"/>
      <c r="Q217" s="2028"/>
      <c r="R217" s="2028"/>
      <c r="S217" s="2028"/>
      <c r="T217" s="2028"/>
      <c r="U217" s="2044">
        <v>1</v>
      </c>
      <c r="V217" s="2030">
        <f t="shared" si="10"/>
        <v>750</v>
      </c>
      <c r="W217" s="2038"/>
      <c r="X217" s="2038"/>
      <c r="Y217" s="2038"/>
      <c r="Z217" s="2038"/>
      <c r="AA217" s="2038"/>
      <c r="AB217" s="2038"/>
      <c r="AC217" s="2038"/>
      <c r="AD217" s="2038"/>
      <c r="AE217" s="2038"/>
      <c r="AF217" s="2038"/>
      <c r="AG217" s="2038"/>
      <c r="AH217" s="2038"/>
    </row>
    <row r="218" spans="1:34" s="336" customFormat="1" ht="16.5" customHeight="1">
      <c r="A218" s="2021">
        <v>17</v>
      </c>
      <c r="B218" s="2080" t="s">
        <v>1819</v>
      </c>
      <c r="C218" s="2081"/>
      <c r="D218" s="2082"/>
      <c r="E218" s="2083"/>
      <c r="F218" s="2027" t="s">
        <v>960</v>
      </c>
      <c r="G218" s="2031">
        <v>1950</v>
      </c>
      <c r="H218" s="2027"/>
      <c r="I218" s="2028"/>
      <c r="J218" s="2028"/>
      <c r="K218" s="2028">
        <v>1</v>
      </c>
      <c r="L218" s="2028"/>
      <c r="M218" s="2028"/>
      <c r="N218" s="2028"/>
      <c r="O218" s="2028"/>
      <c r="P218" s="2028"/>
      <c r="Q218" s="2028"/>
      <c r="R218" s="2028"/>
      <c r="S218" s="2028"/>
      <c r="T218" s="2028"/>
      <c r="U218" s="2044">
        <v>1</v>
      </c>
      <c r="V218" s="2030">
        <f t="shared" si="10"/>
        <v>1950</v>
      </c>
      <c r="W218" s="2038"/>
      <c r="X218" s="2038"/>
      <c r="Y218" s="2038"/>
      <c r="Z218" s="2038"/>
      <c r="AA218" s="2038"/>
      <c r="AB218" s="2038"/>
      <c r="AC218" s="2038"/>
      <c r="AD218" s="2038"/>
      <c r="AE218" s="2038"/>
      <c r="AF218" s="2038"/>
      <c r="AG218" s="2038"/>
      <c r="AH218" s="2038"/>
    </row>
    <row r="219" spans="1:34" s="336" customFormat="1" ht="16.5" customHeight="1">
      <c r="A219" s="2021">
        <v>19</v>
      </c>
      <c r="B219" s="2080" t="s">
        <v>1820</v>
      </c>
      <c r="C219" s="2081"/>
      <c r="D219" s="2082"/>
      <c r="E219" s="2083"/>
      <c r="F219" s="2027" t="s">
        <v>960</v>
      </c>
      <c r="G219" s="2031">
        <v>1400</v>
      </c>
      <c r="H219" s="2027"/>
      <c r="I219" s="2028"/>
      <c r="J219" s="2028"/>
      <c r="K219" s="2028">
        <v>1</v>
      </c>
      <c r="L219" s="2028"/>
      <c r="M219" s="2028"/>
      <c r="N219" s="2028"/>
      <c r="O219" s="2028"/>
      <c r="P219" s="2028"/>
      <c r="Q219" s="2028"/>
      <c r="R219" s="2028"/>
      <c r="S219" s="2028"/>
      <c r="T219" s="2028"/>
      <c r="U219" s="2044">
        <v>1</v>
      </c>
      <c r="V219" s="2030">
        <f t="shared" si="10"/>
        <v>1400</v>
      </c>
      <c r="W219" s="2038"/>
      <c r="X219" s="2038"/>
      <c r="Y219" s="2038"/>
      <c r="Z219" s="2038"/>
      <c r="AA219" s="2038"/>
      <c r="AB219" s="2038"/>
      <c r="AC219" s="2038"/>
      <c r="AD219" s="2038"/>
      <c r="AE219" s="2038"/>
      <c r="AF219" s="2038"/>
      <c r="AG219" s="2038"/>
      <c r="AH219" s="2038"/>
    </row>
    <row r="220" spans="1:34" s="336" customFormat="1" ht="16.5" customHeight="1">
      <c r="A220" s="2021">
        <v>20</v>
      </c>
      <c r="B220" s="2080" t="s">
        <v>1821</v>
      </c>
      <c r="C220" s="2081"/>
      <c r="D220" s="2082"/>
      <c r="E220" s="2083"/>
      <c r="F220" s="2027" t="s">
        <v>960</v>
      </c>
      <c r="G220" s="2031">
        <v>1400</v>
      </c>
      <c r="H220" s="2027"/>
      <c r="I220" s="2028"/>
      <c r="J220" s="2028"/>
      <c r="K220" s="2028">
        <v>1</v>
      </c>
      <c r="L220" s="2028"/>
      <c r="M220" s="2028"/>
      <c r="N220" s="2028"/>
      <c r="O220" s="2028"/>
      <c r="P220" s="2028"/>
      <c r="Q220" s="2028"/>
      <c r="R220" s="2028"/>
      <c r="S220" s="2028"/>
      <c r="T220" s="2028"/>
      <c r="U220" s="2044">
        <v>1</v>
      </c>
      <c r="V220" s="2030">
        <f t="shared" si="10"/>
        <v>1400</v>
      </c>
      <c r="W220" s="2038"/>
      <c r="X220" s="2038"/>
      <c r="Y220" s="2038"/>
      <c r="Z220" s="2038"/>
      <c r="AA220" s="2038"/>
      <c r="AB220" s="2038"/>
      <c r="AC220" s="2038"/>
      <c r="AD220" s="2038"/>
      <c r="AE220" s="2038"/>
      <c r="AF220" s="2038"/>
      <c r="AG220" s="2038"/>
      <c r="AH220" s="2038"/>
    </row>
    <row r="221" spans="1:34" s="336" customFormat="1" ht="16.5" customHeight="1">
      <c r="A221" s="2021">
        <v>21</v>
      </c>
      <c r="B221" s="2022" t="s">
        <v>1822</v>
      </c>
      <c r="C221" s="2023"/>
      <c r="D221" s="2082"/>
      <c r="E221" s="2083"/>
      <c r="F221" s="2027" t="s">
        <v>278</v>
      </c>
      <c r="G221" s="2031">
        <v>2900</v>
      </c>
      <c r="H221" s="2027"/>
      <c r="I221" s="2028"/>
      <c r="J221" s="2028"/>
      <c r="K221" s="2028">
        <v>4</v>
      </c>
      <c r="L221" s="2028"/>
      <c r="M221" s="2028"/>
      <c r="N221" s="2028"/>
      <c r="O221" s="2028"/>
      <c r="P221" s="2028"/>
      <c r="Q221" s="2028"/>
      <c r="R221" s="2028"/>
      <c r="S221" s="2028"/>
      <c r="T221" s="2028"/>
      <c r="U221" s="2044">
        <v>4</v>
      </c>
      <c r="V221" s="2030">
        <f t="shared" si="10"/>
        <v>11600</v>
      </c>
      <c r="W221" s="2038"/>
      <c r="X221" s="2038"/>
      <c r="Y221" s="2038"/>
      <c r="Z221" s="2038"/>
      <c r="AA221" s="2038"/>
      <c r="AB221" s="2038"/>
      <c r="AC221" s="2038"/>
      <c r="AD221" s="2038"/>
      <c r="AE221" s="2038"/>
      <c r="AF221" s="2038"/>
      <c r="AG221" s="2038"/>
      <c r="AH221" s="2038"/>
    </row>
    <row r="222" spans="1:34" s="336" customFormat="1" ht="16.5" customHeight="1">
      <c r="A222" s="2021">
        <v>22</v>
      </c>
      <c r="B222" s="2080" t="s">
        <v>1763</v>
      </c>
      <c r="C222" s="2081"/>
      <c r="D222" s="2082"/>
      <c r="E222" s="2083"/>
      <c r="F222" s="2027" t="s">
        <v>278</v>
      </c>
      <c r="G222" s="2031">
        <v>1200</v>
      </c>
      <c r="H222" s="2027"/>
      <c r="I222" s="2028"/>
      <c r="J222" s="2028"/>
      <c r="K222" s="2028">
        <v>2</v>
      </c>
      <c r="L222" s="2028"/>
      <c r="M222" s="2028"/>
      <c r="N222" s="2028"/>
      <c r="O222" s="2028"/>
      <c r="P222" s="2028"/>
      <c r="Q222" s="2028"/>
      <c r="R222" s="2028"/>
      <c r="S222" s="2028"/>
      <c r="T222" s="2028"/>
      <c r="U222" s="2044">
        <v>2</v>
      </c>
      <c r="V222" s="2030">
        <f t="shared" si="10"/>
        <v>2400</v>
      </c>
      <c r="W222" s="2038"/>
      <c r="X222" s="2038"/>
      <c r="Y222" s="2038"/>
      <c r="Z222" s="2038"/>
      <c r="AA222" s="2038"/>
      <c r="AB222" s="2038"/>
      <c r="AC222" s="2038"/>
      <c r="AD222" s="2038"/>
      <c r="AE222" s="2038"/>
      <c r="AF222" s="2038"/>
      <c r="AG222" s="2038"/>
      <c r="AH222" s="2038"/>
    </row>
    <row r="223" spans="1:34" s="336" customFormat="1" ht="16.5" customHeight="1">
      <c r="A223" s="2021">
        <v>23</v>
      </c>
      <c r="B223" s="2080" t="s">
        <v>1774</v>
      </c>
      <c r="C223" s="2081"/>
      <c r="D223" s="2082"/>
      <c r="E223" s="2083"/>
      <c r="F223" s="2027" t="s">
        <v>960</v>
      </c>
      <c r="G223" s="2031">
        <v>2400</v>
      </c>
      <c r="H223" s="2027"/>
      <c r="I223" s="2028"/>
      <c r="J223" s="2028"/>
      <c r="K223" s="2028">
        <v>1</v>
      </c>
      <c r="L223" s="2028"/>
      <c r="M223" s="2028"/>
      <c r="N223" s="2028"/>
      <c r="O223" s="2028"/>
      <c r="P223" s="2028"/>
      <c r="Q223" s="2028"/>
      <c r="R223" s="2028"/>
      <c r="S223" s="2028"/>
      <c r="T223" s="2028"/>
      <c r="U223" s="2044">
        <v>1</v>
      </c>
      <c r="V223" s="2030">
        <f t="shared" si="10"/>
        <v>2400</v>
      </c>
      <c r="W223" s="2038"/>
      <c r="X223" s="2038"/>
      <c r="Y223" s="2038"/>
      <c r="Z223" s="2038"/>
      <c r="AA223" s="2038"/>
      <c r="AB223" s="2038"/>
      <c r="AC223" s="2038"/>
      <c r="AD223" s="2038"/>
      <c r="AE223" s="2038"/>
      <c r="AF223" s="2038"/>
      <c r="AG223" s="2038"/>
      <c r="AH223" s="2038"/>
    </row>
    <row r="224" spans="1:34" s="336" customFormat="1" ht="16.5" customHeight="1">
      <c r="A224" s="2021">
        <v>24</v>
      </c>
      <c r="B224" s="2080" t="s">
        <v>1823</v>
      </c>
      <c r="C224" s="2081"/>
      <c r="D224" s="2082"/>
      <c r="E224" s="2083"/>
      <c r="F224" s="2027" t="s">
        <v>278</v>
      </c>
      <c r="G224" s="2031">
        <v>1350</v>
      </c>
      <c r="H224" s="2027"/>
      <c r="I224" s="2028"/>
      <c r="J224" s="2028"/>
      <c r="K224" s="2028">
        <v>2</v>
      </c>
      <c r="L224" s="2028"/>
      <c r="M224" s="2028"/>
      <c r="N224" s="2028"/>
      <c r="O224" s="2028"/>
      <c r="P224" s="2028"/>
      <c r="Q224" s="2028"/>
      <c r="R224" s="2028"/>
      <c r="S224" s="2028"/>
      <c r="T224" s="2028"/>
      <c r="U224" s="2044">
        <v>2</v>
      </c>
      <c r="V224" s="2030">
        <f t="shared" si="10"/>
        <v>2700</v>
      </c>
      <c r="W224" s="2038"/>
      <c r="X224" s="2038"/>
      <c r="Y224" s="2038"/>
      <c r="Z224" s="2038"/>
      <c r="AA224" s="2038"/>
      <c r="AB224" s="2038"/>
      <c r="AC224" s="2038"/>
      <c r="AD224" s="2038"/>
      <c r="AE224" s="2038"/>
      <c r="AF224" s="2038"/>
      <c r="AG224" s="2038"/>
      <c r="AH224" s="2038"/>
    </row>
    <row r="225" spans="1:34" s="336" customFormat="1" ht="16.5" customHeight="1">
      <c r="A225" s="2021">
        <v>25</v>
      </c>
      <c r="B225" s="2080" t="s">
        <v>1824</v>
      </c>
      <c r="C225" s="2081"/>
      <c r="D225" s="2082"/>
      <c r="E225" s="2083"/>
      <c r="F225" s="2027" t="s">
        <v>278</v>
      </c>
      <c r="G225" s="2031">
        <v>1500</v>
      </c>
      <c r="H225" s="2027"/>
      <c r="I225" s="2028"/>
      <c r="J225" s="2028"/>
      <c r="K225" s="2028">
        <v>2</v>
      </c>
      <c r="L225" s="2028"/>
      <c r="M225" s="2028"/>
      <c r="N225" s="2028"/>
      <c r="O225" s="2028"/>
      <c r="P225" s="2028"/>
      <c r="Q225" s="2028"/>
      <c r="R225" s="2028"/>
      <c r="S225" s="2028"/>
      <c r="T225" s="2028"/>
      <c r="U225" s="2044">
        <v>2</v>
      </c>
      <c r="V225" s="2030">
        <f t="shared" si="10"/>
        <v>3000</v>
      </c>
      <c r="W225" s="2038"/>
      <c r="X225" s="2038"/>
      <c r="Y225" s="2038"/>
      <c r="Z225" s="2038"/>
      <c r="AA225" s="2038"/>
      <c r="AB225" s="2038"/>
      <c r="AC225" s="2038"/>
      <c r="AD225" s="2038"/>
      <c r="AE225" s="2038"/>
      <c r="AF225" s="2038"/>
      <c r="AG225" s="2038"/>
      <c r="AH225" s="2038"/>
    </row>
    <row r="226" spans="1:34" s="336" customFormat="1" ht="16.5" customHeight="1">
      <c r="A226" s="2021">
        <v>26</v>
      </c>
      <c r="B226" s="2080" t="s">
        <v>1825</v>
      </c>
      <c r="C226" s="2081"/>
      <c r="D226" s="2082"/>
      <c r="E226" s="2083"/>
      <c r="F226" s="2027" t="s">
        <v>278</v>
      </c>
      <c r="G226" s="2031">
        <v>2800</v>
      </c>
      <c r="H226" s="2027"/>
      <c r="I226" s="2028"/>
      <c r="J226" s="2028"/>
      <c r="K226" s="2028">
        <v>2</v>
      </c>
      <c r="L226" s="2028"/>
      <c r="M226" s="2028"/>
      <c r="N226" s="2028"/>
      <c r="O226" s="2028"/>
      <c r="P226" s="2028"/>
      <c r="Q226" s="2028"/>
      <c r="R226" s="2028"/>
      <c r="S226" s="2028"/>
      <c r="T226" s="2028"/>
      <c r="U226" s="2044">
        <v>2</v>
      </c>
      <c r="V226" s="2030">
        <f t="shared" si="10"/>
        <v>5600</v>
      </c>
      <c r="W226" s="2038"/>
      <c r="X226" s="2038"/>
      <c r="Y226" s="2038"/>
      <c r="Z226" s="2038"/>
      <c r="AA226" s="2038"/>
      <c r="AB226" s="2038"/>
      <c r="AC226" s="2038"/>
      <c r="AD226" s="2038"/>
      <c r="AE226" s="2038"/>
      <c r="AF226" s="2038"/>
      <c r="AG226" s="2038"/>
      <c r="AH226" s="2038"/>
    </row>
    <row r="227" spans="1:34" s="336" customFormat="1" ht="16.5" customHeight="1">
      <c r="A227" s="2021">
        <v>27</v>
      </c>
      <c r="B227" s="2080" t="s">
        <v>1826</v>
      </c>
      <c r="C227" s="2081"/>
      <c r="D227" s="2082"/>
      <c r="E227" s="2083"/>
      <c r="F227" s="2027" t="s">
        <v>960</v>
      </c>
      <c r="G227" s="2031">
        <v>1110</v>
      </c>
      <c r="H227" s="2027"/>
      <c r="I227" s="2028"/>
      <c r="J227" s="2028"/>
      <c r="K227" s="2028">
        <v>1</v>
      </c>
      <c r="L227" s="2028"/>
      <c r="M227" s="2028"/>
      <c r="N227" s="2028"/>
      <c r="O227" s="2028"/>
      <c r="P227" s="2028"/>
      <c r="Q227" s="2028"/>
      <c r="R227" s="2028"/>
      <c r="S227" s="2028"/>
      <c r="T227" s="2028"/>
      <c r="U227" s="2044">
        <v>1</v>
      </c>
      <c r="V227" s="2030">
        <f t="shared" si="10"/>
        <v>1110</v>
      </c>
      <c r="W227" s="2038"/>
      <c r="X227" s="2038"/>
      <c r="Y227" s="2038"/>
      <c r="Z227" s="2038"/>
      <c r="AA227" s="2038"/>
      <c r="AB227" s="2038"/>
      <c r="AC227" s="2038"/>
      <c r="AD227" s="2038"/>
      <c r="AE227" s="2038"/>
      <c r="AF227" s="2038"/>
      <c r="AG227" s="2038"/>
      <c r="AH227" s="2038"/>
    </row>
    <row r="228" spans="1:34" s="336" customFormat="1" ht="16.5" customHeight="1">
      <c r="A228" s="2021">
        <v>28</v>
      </c>
      <c r="B228" s="2080" t="s">
        <v>1827</v>
      </c>
      <c r="C228" s="2081"/>
      <c r="D228" s="2082"/>
      <c r="E228" s="2083"/>
      <c r="F228" s="2027" t="s">
        <v>278</v>
      </c>
      <c r="G228" s="2031">
        <v>90</v>
      </c>
      <c r="H228" s="2027"/>
      <c r="I228" s="2028"/>
      <c r="J228" s="2028"/>
      <c r="K228" s="2028">
        <v>6</v>
      </c>
      <c r="L228" s="2028"/>
      <c r="M228" s="2028"/>
      <c r="N228" s="2028"/>
      <c r="O228" s="2028"/>
      <c r="P228" s="2028"/>
      <c r="Q228" s="2028"/>
      <c r="R228" s="2028"/>
      <c r="S228" s="2028"/>
      <c r="T228" s="2028"/>
      <c r="U228" s="2044">
        <v>6</v>
      </c>
      <c r="V228" s="2030">
        <f t="shared" si="10"/>
        <v>540</v>
      </c>
      <c r="W228" s="2038"/>
      <c r="X228" s="2038"/>
      <c r="Y228" s="2038"/>
      <c r="Z228" s="2038"/>
      <c r="AA228" s="2038"/>
      <c r="AB228" s="2038"/>
      <c r="AC228" s="2038"/>
      <c r="AD228" s="2038"/>
      <c r="AE228" s="2038"/>
      <c r="AF228" s="2038"/>
      <c r="AG228" s="2038"/>
      <c r="AH228" s="2038"/>
    </row>
    <row r="229" spans="1:34" s="336" customFormat="1" ht="16.5" customHeight="1">
      <c r="A229" s="2021">
        <v>29</v>
      </c>
      <c r="B229" s="2080" t="s">
        <v>1695</v>
      </c>
      <c r="C229" s="2081"/>
      <c r="D229" s="2082"/>
      <c r="E229" s="2083"/>
      <c r="F229" s="2027" t="s">
        <v>278</v>
      </c>
      <c r="G229" s="2031">
        <v>280</v>
      </c>
      <c r="H229" s="2027"/>
      <c r="I229" s="2028"/>
      <c r="J229" s="2028"/>
      <c r="K229" s="2028">
        <v>4</v>
      </c>
      <c r="L229" s="2028"/>
      <c r="M229" s="2028"/>
      <c r="N229" s="2028"/>
      <c r="O229" s="2028"/>
      <c r="P229" s="2028"/>
      <c r="Q229" s="2028"/>
      <c r="R229" s="2028"/>
      <c r="S229" s="2028"/>
      <c r="T229" s="2028"/>
      <c r="U229" s="2044">
        <v>4</v>
      </c>
      <c r="V229" s="2030">
        <f t="shared" si="10"/>
        <v>1120</v>
      </c>
      <c r="W229" s="2038"/>
      <c r="X229" s="2038"/>
      <c r="Y229" s="2038"/>
      <c r="Z229" s="2038"/>
      <c r="AA229" s="2038"/>
      <c r="AB229" s="2038"/>
      <c r="AC229" s="2038"/>
      <c r="AD229" s="2038"/>
      <c r="AE229" s="2038"/>
      <c r="AF229" s="2038"/>
      <c r="AG229" s="2038"/>
      <c r="AH229" s="2038"/>
    </row>
    <row r="230" spans="1:34" s="336" customFormat="1" ht="16.5" customHeight="1">
      <c r="A230" s="2021">
        <v>30</v>
      </c>
      <c r="B230" s="2080" t="s">
        <v>1828</v>
      </c>
      <c r="C230" s="2081"/>
      <c r="D230" s="2082"/>
      <c r="E230" s="2083"/>
      <c r="F230" s="2027" t="s">
        <v>278</v>
      </c>
      <c r="G230" s="2031">
        <v>110</v>
      </c>
      <c r="H230" s="2027"/>
      <c r="I230" s="2028"/>
      <c r="J230" s="2028"/>
      <c r="K230" s="2028">
        <v>2</v>
      </c>
      <c r="L230" s="2028"/>
      <c r="M230" s="2028"/>
      <c r="N230" s="2028"/>
      <c r="O230" s="2028"/>
      <c r="P230" s="2028"/>
      <c r="Q230" s="2028"/>
      <c r="R230" s="2028"/>
      <c r="S230" s="2028"/>
      <c r="T230" s="2028"/>
      <c r="U230" s="2044">
        <v>2</v>
      </c>
      <c r="V230" s="2030">
        <f t="shared" si="10"/>
        <v>220</v>
      </c>
      <c r="W230" s="2038"/>
      <c r="X230" s="2038"/>
      <c r="Y230" s="2038"/>
      <c r="Z230" s="2038"/>
      <c r="AA230" s="2038"/>
      <c r="AB230" s="2038"/>
      <c r="AC230" s="2038"/>
      <c r="AD230" s="2038"/>
      <c r="AE230" s="2038"/>
      <c r="AF230" s="2038"/>
      <c r="AG230" s="2038"/>
      <c r="AH230" s="2038"/>
    </row>
    <row r="231" spans="1:34" s="336" customFormat="1" ht="16.5" customHeight="1">
      <c r="A231" s="2021">
        <v>31</v>
      </c>
      <c r="B231" s="2080" t="s">
        <v>1829</v>
      </c>
      <c r="C231" s="2081"/>
      <c r="D231" s="2082"/>
      <c r="E231" s="2083"/>
      <c r="F231" s="2027" t="s">
        <v>278</v>
      </c>
      <c r="G231" s="2031">
        <v>98</v>
      </c>
      <c r="H231" s="2027"/>
      <c r="I231" s="2028"/>
      <c r="J231" s="2028"/>
      <c r="K231" s="2028">
        <v>2</v>
      </c>
      <c r="L231" s="2028"/>
      <c r="M231" s="2028"/>
      <c r="N231" s="2028"/>
      <c r="O231" s="2028"/>
      <c r="P231" s="2028"/>
      <c r="Q231" s="2028"/>
      <c r="R231" s="2028"/>
      <c r="S231" s="2028"/>
      <c r="T231" s="2028"/>
      <c r="U231" s="2044">
        <v>2</v>
      </c>
      <c r="V231" s="2030">
        <f t="shared" si="10"/>
        <v>196</v>
      </c>
      <c r="W231" s="2038"/>
      <c r="X231" s="2038"/>
      <c r="Y231" s="2038"/>
      <c r="Z231" s="2038"/>
      <c r="AA231" s="2038"/>
      <c r="AB231" s="2038"/>
      <c r="AC231" s="2038"/>
      <c r="AD231" s="2038"/>
      <c r="AE231" s="2038"/>
      <c r="AF231" s="2038"/>
      <c r="AG231" s="2038"/>
      <c r="AH231" s="2038"/>
    </row>
    <row r="232" spans="1:34" s="336" customFormat="1" ht="16.5" customHeight="1">
      <c r="A232" s="2021">
        <v>32</v>
      </c>
      <c r="B232" s="2080" t="s">
        <v>1667</v>
      </c>
      <c r="C232" s="2081"/>
      <c r="D232" s="2082"/>
      <c r="E232" s="2083"/>
      <c r="F232" s="2027" t="s">
        <v>960</v>
      </c>
      <c r="G232" s="2031">
        <v>9950</v>
      </c>
      <c r="H232" s="2027"/>
      <c r="I232" s="2028"/>
      <c r="J232" s="2028"/>
      <c r="K232" s="2028">
        <v>1</v>
      </c>
      <c r="L232" s="2028"/>
      <c r="M232" s="2028"/>
      <c r="N232" s="2028"/>
      <c r="O232" s="2028"/>
      <c r="P232" s="2028"/>
      <c r="Q232" s="2028"/>
      <c r="R232" s="2028"/>
      <c r="S232" s="2028"/>
      <c r="T232" s="2028"/>
      <c r="U232" s="2044">
        <v>1</v>
      </c>
      <c r="V232" s="2030">
        <f t="shared" si="10"/>
        <v>9950</v>
      </c>
      <c r="W232" s="2038"/>
      <c r="X232" s="2038"/>
      <c r="Y232" s="2038"/>
      <c r="Z232" s="2038"/>
      <c r="AA232" s="2038"/>
      <c r="AB232" s="2038"/>
      <c r="AC232" s="2038"/>
      <c r="AD232" s="2038"/>
      <c r="AE232" s="2038"/>
      <c r="AF232" s="2038"/>
      <c r="AG232" s="2038"/>
      <c r="AH232" s="2038"/>
    </row>
    <row r="233" spans="1:34" s="336" customFormat="1" ht="16.5" customHeight="1">
      <c r="A233" s="2021">
        <v>33</v>
      </c>
      <c r="B233" s="2080" t="s">
        <v>1830</v>
      </c>
      <c r="C233" s="2081"/>
      <c r="D233" s="2082"/>
      <c r="E233" s="2083"/>
      <c r="F233" s="2027" t="s">
        <v>960</v>
      </c>
      <c r="G233" s="2031">
        <v>1200</v>
      </c>
      <c r="H233" s="2027"/>
      <c r="I233" s="2028"/>
      <c r="J233" s="2028"/>
      <c r="K233" s="2028">
        <v>1</v>
      </c>
      <c r="L233" s="2028"/>
      <c r="M233" s="2028"/>
      <c r="N233" s="2028"/>
      <c r="O233" s="2028"/>
      <c r="P233" s="2028"/>
      <c r="Q233" s="2028"/>
      <c r="R233" s="2028"/>
      <c r="S233" s="2028"/>
      <c r="T233" s="2028"/>
      <c r="U233" s="2044">
        <v>1</v>
      </c>
      <c r="V233" s="2030">
        <f t="shared" si="10"/>
        <v>1200</v>
      </c>
      <c r="W233" s="2038"/>
      <c r="X233" s="2038"/>
      <c r="Y233" s="2038"/>
      <c r="Z233" s="2038"/>
      <c r="AA233" s="2038"/>
      <c r="AB233" s="2038"/>
      <c r="AC233" s="2038"/>
      <c r="AD233" s="2038"/>
      <c r="AE233" s="2038"/>
      <c r="AF233" s="2038"/>
      <c r="AG233" s="2038"/>
      <c r="AH233" s="2038"/>
    </row>
    <row r="234" spans="1:34" s="336" customFormat="1" ht="16.5" customHeight="1">
      <c r="A234" s="2021">
        <v>34</v>
      </c>
      <c r="B234" s="2080" t="s">
        <v>1663</v>
      </c>
      <c r="C234" s="2081"/>
      <c r="D234" s="2082"/>
      <c r="E234" s="2083"/>
      <c r="F234" s="2027" t="s">
        <v>404</v>
      </c>
      <c r="G234" s="2031">
        <v>4200</v>
      </c>
      <c r="H234" s="2027"/>
      <c r="I234" s="2028"/>
      <c r="J234" s="2028"/>
      <c r="K234" s="2028">
        <v>1</v>
      </c>
      <c r="L234" s="2028"/>
      <c r="M234" s="2028"/>
      <c r="N234" s="2028"/>
      <c r="O234" s="2028"/>
      <c r="P234" s="2028"/>
      <c r="Q234" s="2028"/>
      <c r="R234" s="2028"/>
      <c r="S234" s="2028"/>
      <c r="T234" s="2028"/>
      <c r="U234" s="2044">
        <v>1</v>
      </c>
      <c r="V234" s="2030">
        <f t="shared" si="10"/>
        <v>4200</v>
      </c>
      <c r="W234" s="2038"/>
      <c r="X234" s="2038"/>
      <c r="Y234" s="2038"/>
      <c r="Z234" s="2038"/>
      <c r="AA234" s="2038"/>
      <c r="AB234" s="2038"/>
      <c r="AC234" s="2038"/>
      <c r="AD234" s="2038"/>
      <c r="AE234" s="2038"/>
      <c r="AF234" s="2038"/>
      <c r="AG234" s="2038"/>
      <c r="AH234" s="2038"/>
    </row>
    <row r="235" spans="1:34" s="336" customFormat="1" ht="16.5" customHeight="1">
      <c r="A235" s="2087" t="s">
        <v>1831</v>
      </c>
      <c r="B235" s="2088"/>
      <c r="C235" s="2089"/>
      <c r="D235" s="2090"/>
      <c r="E235" s="2091"/>
      <c r="F235" s="2091"/>
      <c r="G235" s="2091"/>
      <c r="H235" s="2091"/>
      <c r="I235" s="2091"/>
      <c r="J235" s="2091"/>
      <c r="K235" s="2091"/>
      <c r="L235" s="2091"/>
      <c r="M235" s="2091"/>
      <c r="N235" s="2091"/>
      <c r="O235" s="2091"/>
      <c r="P235" s="2091"/>
      <c r="Q235" s="2091"/>
      <c r="R235" s="2091"/>
      <c r="S235" s="2091"/>
      <c r="T235" s="2091"/>
      <c r="U235" s="2092"/>
      <c r="V235" s="2093">
        <f t="shared" si="10"/>
        <v>0</v>
      </c>
      <c r="W235" s="2038"/>
      <c r="X235" s="2038"/>
      <c r="Y235" s="2038"/>
      <c r="Z235" s="2038"/>
      <c r="AA235" s="2038"/>
      <c r="AB235" s="2038"/>
      <c r="AC235" s="2038"/>
      <c r="AD235" s="2038"/>
      <c r="AE235" s="2038"/>
      <c r="AF235" s="2038"/>
      <c r="AG235" s="2038"/>
      <c r="AH235" s="2038"/>
    </row>
    <row r="236" spans="1:34" s="336" customFormat="1" ht="16.5" customHeight="1">
      <c r="A236" s="2094"/>
      <c r="B236" s="2095"/>
      <c r="C236" s="2096"/>
      <c r="D236" s="2097"/>
      <c r="E236" s="2098"/>
      <c r="F236" s="2098"/>
      <c r="G236" s="2098"/>
      <c r="H236" s="2098"/>
      <c r="I236" s="2098"/>
      <c r="J236" s="2098"/>
      <c r="K236" s="2098"/>
      <c r="L236" s="2098"/>
      <c r="M236" s="2098"/>
      <c r="N236" s="2098"/>
      <c r="O236" s="2098"/>
      <c r="P236" s="2098"/>
      <c r="Q236" s="2098"/>
      <c r="R236" s="2098"/>
      <c r="S236" s="2098"/>
      <c r="T236" s="2098"/>
      <c r="U236" s="2099"/>
      <c r="V236" s="2100"/>
      <c r="W236" s="2038"/>
      <c r="X236" s="2038"/>
      <c r="Y236" s="2038"/>
      <c r="Z236" s="2038"/>
      <c r="AA236" s="2038"/>
      <c r="AB236" s="2038"/>
      <c r="AC236" s="2038"/>
      <c r="AD236" s="2038"/>
      <c r="AE236" s="2038"/>
      <c r="AF236" s="2038"/>
      <c r="AG236" s="2038"/>
      <c r="AH236" s="2038"/>
    </row>
    <row r="237" spans="1:34" s="336" customFormat="1" ht="16.5" customHeight="1">
      <c r="A237" s="2021">
        <v>1</v>
      </c>
      <c r="B237" s="2080" t="s">
        <v>1726</v>
      </c>
      <c r="C237" s="2081"/>
      <c r="D237" s="2082"/>
      <c r="E237" s="2083"/>
      <c r="F237" s="2027" t="s">
        <v>960</v>
      </c>
      <c r="G237" s="2031">
        <v>850</v>
      </c>
      <c r="H237" s="2027"/>
      <c r="I237" s="2028"/>
      <c r="J237" s="2028"/>
      <c r="K237" s="2028">
        <v>1</v>
      </c>
      <c r="L237" s="2028"/>
      <c r="M237" s="2028"/>
      <c r="N237" s="2028"/>
      <c r="O237" s="2028"/>
      <c r="P237" s="2028"/>
      <c r="Q237" s="2028"/>
      <c r="R237" s="2028"/>
      <c r="S237" s="2028"/>
      <c r="T237" s="2028"/>
      <c r="U237" s="2044">
        <v>1</v>
      </c>
      <c r="V237" s="2030">
        <f t="shared" si="10"/>
        <v>850</v>
      </c>
      <c r="W237" s="2038"/>
      <c r="X237" s="2038"/>
      <c r="Y237" s="2038"/>
      <c r="Z237" s="2038"/>
      <c r="AA237" s="2038"/>
      <c r="AB237" s="2038"/>
      <c r="AC237" s="2038"/>
      <c r="AD237" s="2038"/>
      <c r="AE237" s="2038"/>
      <c r="AF237" s="2038"/>
      <c r="AG237" s="2038"/>
      <c r="AH237" s="2038"/>
    </row>
    <row r="238" spans="1:34" s="336" customFormat="1" ht="16.5" customHeight="1">
      <c r="A238" s="2021">
        <v>2</v>
      </c>
      <c r="B238" s="2080" t="s">
        <v>1727</v>
      </c>
      <c r="C238" s="2081"/>
      <c r="D238" s="2082"/>
      <c r="E238" s="2083"/>
      <c r="F238" s="2027" t="s">
        <v>960</v>
      </c>
      <c r="G238" s="2031">
        <v>745</v>
      </c>
      <c r="H238" s="2027"/>
      <c r="I238" s="2028"/>
      <c r="J238" s="2028"/>
      <c r="K238" s="2028">
        <v>1</v>
      </c>
      <c r="L238" s="2028"/>
      <c r="M238" s="2028"/>
      <c r="N238" s="2028"/>
      <c r="O238" s="2028"/>
      <c r="P238" s="2028"/>
      <c r="Q238" s="2028"/>
      <c r="R238" s="2028"/>
      <c r="S238" s="2028"/>
      <c r="T238" s="2028"/>
      <c r="U238" s="2044">
        <v>1</v>
      </c>
      <c r="V238" s="2030">
        <f aca="true" t="shared" si="11" ref="V238:V310">G238*U238</f>
        <v>745</v>
      </c>
      <c r="W238" s="2038"/>
      <c r="X238" s="2038"/>
      <c r="Y238" s="2038"/>
      <c r="Z238" s="2038"/>
      <c r="AA238" s="2038"/>
      <c r="AB238" s="2038"/>
      <c r="AC238" s="2038"/>
      <c r="AD238" s="2038"/>
      <c r="AE238" s="2038"/>
      <c r="AF238" s="2038"/>
      <c r="AG238" s="2038"/>
      <c r="AH238" s="2038"/>
    </row>
    <row r="239" spans="1:34" s="336" customFormat="1" ht="16.5" customHeight="1">
      <c r="A239" s="2021">
        <v>3</v>
      </c>
      <c r="B239" s="2080" t="s">
        <v>615</v>
      </c>
      <c r="C239" s="2081"/>
      <c r="D239" s="2082"/>
      <c r="E239" s="2083"/>
      <c r="F239" s="2027" t="s">
        <v>960</v>
      </c>
      <c r="G239" s="2031">
        <v>420</v>
      </c>
      <c r="H239" s="2027"/>
      <c r="I239" s="2028"/>
      <c r="J239" s="2028"/>
      <c r="K239" s="2028">
        <v>1</v>
      </c>
      <c r="L239" s="2028"/>
      <c r="M239" s="2028"/>
      <c r="N239" s="2028"/>
      <c r="O239" s="2028"/>
      <c r="P239" s="2028"/>
      <c r="Q239" s="2028"/>
      <c r="R239" s="2028"/>
      <c r="S239" s="2028"/>
      <c r="T239" s="2028"/>
      <c r="U239" s="2044">
        <v>1</v>
      </c>
      <c r="V239" s="2030">
        <f t="shared" si="11"/>
        <v>420</v>
      </c>
      <c r="W239" s="2038"/>
      <c r="X239" s="2038"/>
      <c r="Y239" s="2038"/>
      <c r="Z239" s="2038"/>
      <c r="AA239" s="2038"/>
      <c r="AB239" s="2038"/>
      <c r="AC239" s="2038"/>
      <c r="AD239" s="2038"/>
      <c r="AE239" s="2038"/>
      <c r="AF239" s="2038"/>
      <c r="AG239" s="2038"/>
      <c r="AH239" s="2038"/>
    </row>
    <row r="240" spans="1:34" s="336" customFormat="1" ht="16.5" customHeight="1">
      <c r="A240" s="2021">
        <v>4</v>
      </c>
      <c r="B240" s="2080" t="s">
        <v>1832</v>
      </c>
      <c r="C240" s="2081"/>
      <c r="D240" s="2082"/>
      <c r="E240" s="2083"/>
      <c r="F240" s="2027" t="s">
        <v>404</v>
      </c>
      <c r="G240" s="2031">
        <v>570</v>
      </c>
      <c r="H240" s="2027"/>
      <c r="I240" s="2028"/>
      <c r="J240" s="2028"/>
      <c r="K240" s="2028">
        <v>1</v>
      </c>
      <c r="L240" s="2028"/>
      <c r="M240" s="2028"/>
      <c r="N240" s="2028"/>
      <c r="O240" s="2028"/>
      <c r="P240" s="2028"/>
      <c r="Q240" s="2028"/>
      <c r="R240" s="2028"/>
      <c r="S240" s="2028"/>
      <c r="T240" s="2028"/>
      <c r="U240" s="2044">
        <v>1</v>
      </c>
      <c r="V240" s="2030">
        <f t="shared" si="11"/>
        <v>570</v>
      </c>
      <c r="W240" s="2038"/>
      <c r="X240" s="2038"/>
      <c r="Y240" s="2038"/>
      <c r="Z240" s="2038"/>
      <c r="AA240" s="2038"/>
      <c r="AB240" s="2038"/>
      <c r="AC240" s="2038"/>
      <c r="AD240" s="2038"/>
      <c r="AE240" s="2038"/>
      <c r="AF240" s="2038"/>
      <c r="AG240" s="2038"/>
      <c r="AH240" s="2038"/>
    </row>
    <row r="241" spans="1:34" s="336" customFormat="1" ht="16.5" customHeight="1">
      <c r="A241" s="2021">
        <v>5</v>
      </c>
      <c r="B241" s="2080" t="s">
        <v>1729</v>
      </c>
      <c r="C241" s="2081"/>
      <c r="D241" s="2082"/>
      <c r="E241" s="2083"/>
      <c r="F241" s="2027" t="s">
        <v>278</v>
      </c>
      <c r="G241" s="2031">
        <v>3600</v>
      </c>
      <c r="H241" s="2027"/>
      <c r="I241" s="2028"/>
      <c r="J241" s="2028"/>
      <c r="K241" s="2028">
        <v>2</v>
      </c>
      <c r="L241" s="2028"/>
      <c r="M241" s="2028"/>
      <c r="N241" s="2028"/>
      <c r="O241" s="2028"/>
      <c r="P241" s="2028"/>
      <c r="Q241" s="2028"/>
      <c r="R241" s="2028"/>
      <c r="S241" s="2028"/>
      <c r="T241" s="2028"/>
      <c r="U241" s="2044">
        <v>2</v>
      </c>
      <c r="V241" s="2030">
        <f t="shared" si="11"/>
        <v>7200</v>
      </c>
      <c r="W241" s="2038"/>
      <c r="X241" s="2038"/>
      <c r="Y241" s="2038"/>
      <c r="Z241" s="2038"/>
      <c r="AA241" s="2038"/>
      <c r="AB241" s="2038"/>
      <c r="AC241" s="2038"/>
      <c r="AD241" s="2038"/>
      <c r="AE241" s="2038"/>
      <c r="AF241" s="2038"/>
      <c r="AG241" s="2038"/>
      <c r="AH241" s="2038"/>
    </row>
    <row r="242" spans="1:34" s="336" customFormat="1" ht="16.5" customHeight="1">
      <c r="A242" s="2021">
        <v>6</v>
      </c>
      <c r="B242" s="2080" t="s">
        <v>1833</v>
      </c>
      <c r="C242" s="2081"/>
      <c r="D242" s="2082"/>
      <c r="E242" s="2083"/>
      <c r="F242" s="2027" t="s">
        <v>960</v>
      </c>
      <c r="G242" s="2031">
        <v>2100</v>
      </c>
      <c r="H242" s="2027"/>
      <c r="I242" s="2028"/>
      <c r="J242" s="2028"/>
      <c r="K242" s="2028">
        <v>1</v>
      </c>
      <c r="L242" s="2028"/>
      <c r="M242" s="2028"/>
      <c r="N242" s="2028"/>
      <c r="O242" s="2028"/>
      <c r="P242" s="2028"/>
      <c r="Q242" s="2028"/>
      <c r="R242" s="2028"/>
      <c r="S242" s="2028"/>
      <c r="T242" s="2028"/>
      <c r="U242" s="2044">
        <v>1</v>
      </c>
      <c r="V242" s="2030">
        <f t="shared" si="11"/>
        <v>2100</v>
      </c>
      <c r="W242" s="2038"/>
      <c r="X242" s="2038"/>
      <c r="Y242" s="2038"/>
      <c r="Z242" s="2038"/>
      <c r="AA242" s="2038"/>
      <c r="AB242" s="2038"/>
      <c r="AC242" s="2038"/>
      <c r="AD242" s="2038"/>
      <c r="AE242" s="2038"/>
      <c r="AF242" s="2038"/>
      <c r="AG242" s="2038"/>
      <c r="AH242" s="2038"/>
    </row>
    <row r="243" spans="1:34" s="336" customFormat="1" ht="16.5" customHeight="1">
      <c r="A243" s="2021">
        <v>7</v>
      </c>
      <c r="B243" s="2080" t="s">
        <v>1731</v>
      </c>
      <c r="C243" s="2081"/>
      <c r="D243" s="2082"/>
      <c r="E243" s="2083"/>
      <c r="F243" s="2027" t="s">
        <v>193</v>
      </c>
      <c r="G243" s="2031">
        <v>450</v>
      </c>
      <c r="H243" s="2027"/>
      <c r="I243" s="2028"/>
      <c r="J243" s="2028"/>
      <c r="K243" s="2028">
        <v>1</v>
      </c>
      <c r="L243" s="2028"/>
      <c r="M243" s="2028"/>
      <c r="N243" s="2028"/>
      <c r="O243" s="2028"/>
      <c r="P243" s="2028"/>
      <c r="Q243" s="2028"/>
      <c r="R243" s="2028"/>
      <c r="S243" s="2028"/>
      <c r="T243" s="2028"/>
      <c r="U243" s="2044">
        <v>1</v>
      </c>
      <c r="V243" s="2030">
        <f t="shared" si="11"/>
        <v>450</v>
      </c>
      <c r="W243" s="2038"/>
      <c r="X243" s="2038"/>
      <c r="Y243" s="2038"/>
      <c r="Z243" s="2038"/>
      <c r="AA243" s="2038"/>
      <c r="AB243" s="2038"/>
      <c r="AC243" s="2038"/>
      <c r="AD243" s="2038"/>
      <c r="AE243" s="2038"/>
      <c r="AF243" s="2038"/>
      <c r="AG243" s="2038"/>
      <c r="AH243" s="2038"/>
    </row>
    <row r="244" spans="1:34" s="336" customFormat="1" ht="16.5" customHeight="1">
      <c r="A244" s="2021">
        <v>8</v>
      </c>
      <c r="B244" s="2080" t="s">
        <v>1732</v>
      </c>
      <c r="C244" s="2081"/>
      <c r="D244" s="2082"/>
      <c r="E244" s="2083"/>
      <c r="F244" s="2027" t="s">
        <v>193</v>
      </c>
      <c r="G244" s="2031">
        <v>450</v>
      </c>
      <c r="H244" s="2027"/>
      <c r="I244" s="2028"/>
      <c r="J244" s="2028"/>
      <c r="K244" s="2028">
        <v>1</v>
      </c>
      <c r="L244" s="2028"/>
      <c r="M244" s="2028"/>
      <c r="N244" s="2028"/>
      <c r="O244" s="2028"/>
      <c r="P244" s="2028"/>
      <c r="Q244" s="2028"/>
      <c r="R244" s="2028"/>
      <c r="S244" s="2028"/>
      <c r="T244" s="2028"/>
      <c r="U244" s="2044">
        <v>1</v>
      </c>
      <c r="V244" s="2030">
        <f t="shared" si="11"/>
        <v>450</v>
      </c>
      <c r="W244" s="2038"/>
      <c r="X244" s="2038"/>
      <c r="Y244" s="2038"/>
      <c r="Z244" s="2038"/>
      <c r="AA244" s="2038"/>
      <c r="AB244" s="2038"/>
      <c r="AC244" s="2038"/>
      <c r="AD244" s="2038"/>
      <c r="AE244" s="2038"/>
      <c r="AF244" s="2038"/>
      <c r="AG244" s="2038"/>
      <c r="AH244" s="2038"/>
    </row>
    <row r="245" spans="1:34" s="336" customFormat="1" ht="16.5" customHeight="1">
      <c r="A245" s="2021">
        <v>9</v>
      </c>
      <c r="B245" s="2022" t="s">
        <v>1733</v>
      </c>
      <c r="C245" s="2023"/>
      <c r="D245" s="2082"/>
      <c r="E245" s="2083"/>
      <c r="F245" s="2027" t="s">
        <v>278</v>
      </c>
      <c r="G245" s="2031">
        <v>360</v>
      </c>
      <c r="H245" s="2027"/>
      <c r="I245" s="2028"/>
      <c r="J245" s="2028"/>
      <c r="K245" s="2028">
        <v>2</v>
      </c>
      <c r="L245" s="2028"/>
      <c r="M245" s="2028"/>
      <c r="N245" s="2028"/>
      <c r="O245" s="2028"/>
      <c r="P245" s="2028"/>
      <c r="Q245" s="2028"/>
      <c r="R245" s="2028"/>
      <c r="S245" s="2028"/>
      <c r="T245" s="2028"/>
      <c r="U245" s="2044">
        <v>2</v>
      </c>
      <c r="V245" s="2030">
        <f t="shared" si="11"/>
        <v>720</v>
      </c>
      <c r="W245" s="2038"/>
      <c r="X245" s="2038"/>
      <c r="Y245" s="2038"/>
      <c r="Z245" s="2038"/>
      <c r="AA245" s="2038"/>
      <c r="AB245" s="2038"/>
      <c r="AC245" s="2038"/>
      <c r="AD245" s="2038"/>
      <c r="AE245" s="2038"/>
      <c r="AF245" s="2038"/>
      <c r="AG245" s="2038"/>
      <c r="AH245" s="2038"/>
    </row>
    <row r="246" spans="1:34" s="336" customFormat="1" ht="16.5" customHeight="1">
      <c r="A246" s="2021">
        <v>10</v>
      </c>
      <c r="B246" s="2080" t="s">
        <v>1698</v>
      </c>
      <c r="C246" s="2081"/>
      <c r="D246" s="2082"/>
      <c r="E246" s="2083"/>
      <c r="F246" s="2027" t="s">
        <v>278</v>
      </c>
      <c r="G246" s="2031">
        <v>1290</v>
      </c>
      <c r="H246" s="2027"/>
      <c r="I246" s="2028"/>
      <c r="J246" s="2028"/>
      <c r="K246" s="2028">
        <v>3</v>
      </c>
      <c r="L246" s="2028"/>
      <c r="M246" s="2028"/>
      <c r="N246" s="2028"/>
      <c r="O246" s="2028"/>
      <c r="P246" s="2028"/>
      <c r="Q246" s="2028"/>
      <c r="R246" s="2028"/>
      <c r="S246" s="2028"/>
      <c r="T246" s="2028"/>
      <c r="U246" s="2044">
        <v>3</v>
      </c>
      <c r="V246" s="2030">
        <f t="shared" si="11"/>
        <v>3870</v>
      </c>
      <c r="W246" s="2038"/>
      <c r="X246" s="2038"/>
      <c r="Y246" s="2038"/>
      <c r="Z246" s="2038"/>
      <c r="AA246" s="2038"/>
      <c r="AB246" s="2038"/>
      <c r="AC246" s="2038"/>
      <c r="AD246" s="2038"/>
      <c r="AE246" s="2038"/>
      <c r="AF246" s="2038"/>
      <c r="AG246" s="2038"/>
      <c r="AH246" s="2038"/>
    </row>
    <row r="247" spans="1:34" s="336" customFormat="1" ht="16.5" customHeight="1">
      <c r="A247" s="2021">
        <v>11</v>
      </c>
      <c r="B247" s="2080" t="s">
        <v>1424</v>
      </c>
      <c r="C247" s="2081"/>
      <c r="D247" s="2082"/>
      <c r="E247" s="2083"/>
      <c r="F247" s="2027" t="s">
        <v>278</v>
      </c>
      <c r="G247" s="2031">
        <v>680</v>
      </c>
      <c r="H247" s="2027"/>
      <c r="I247" s="2028"/>
      <c r="J247" s="2028"/>
      <c r="K247" s="2028">
        <v>4</v>
      </c>
      <c r="L247" s="2028"/>
      <c r="M247" s="2028"/>
      <c r="N247" s="2028"/>
      <c r="O247" s="2028"/>
      <c r="P247" s="2028"/>
      <c r="Q247" s="2028"/>
      <c r="R247" s="2028"/>
      <c r="S247" s="2028"/>
      <c r="T247" s="2028"/>
      <c r="U247" s="2044">
        <v>4</v>
      </c>
      <c r="V247" s="2030">
        <f t="shared" si="11"/>
        <v>2720</v>
      </c>
      <c r="W247" s="2038"/>
      <c r="X247" s="2038"/>
      <c r="Y247" s="2038"/>
      <c r="Z247" s="2038"/>
      <c r="AA247" s="2038"/>
      <c r="AB247" s="2038"/>
      <c r="AC247" s="2038"/>
      <c r="AD247" s="2038"/>
      <c r="AE247" s="2038"/>
      <c r="AF247" s="2038"/>
      <c r="AG247" s="2038"/>
      <c r="AH247" s="2038"/>
    </row>
    <row r="248" spans="1:34" s="336" customFormat="1" ht="16.5" customHeight="1">
      <c r="A248" s="2021">
        <v>12</v>
      </c>
      <c r="B248" s="2080" t="s">
        <v>1734</v>
      </c>
      <c r="C248" s="2081"/>
      <c r="D248" s="2082"/>
      <c r="E248" s="2083"/>
      <c r="F248" s="2027" t="s">
        <v>404</v>
      </c>
      <c r="G248" s="2031">
        <v>3600</v>
      </c>
      <c r="H248" s="2027"/>
      <c r="I248" s="2028"/>
      <c r="J248" s="2028"/>
      <c r="K248" s="2028">
        <v>1</v>
      </c>
      <c r="L248" s="2028"/>
      <c r="M248" s="2028"/>
      <c r="N248" s="2028"/>
      <c r="O248" s="2028"/>
      <c r="P248" s="2028"/>
      <c r="Q248" s="2028"/>
      <c r="R248" s="2028"/>
      <c r="S248" s="2028"/>
      <c r="T248" s="2028"/>
      <c r="U248" s="2044">
        <v>1</v>
      </c>
      <c r="V248" s="2030">
        <f t="shared" si="11"/>
        <v>3600</v>
      </c>
      <c r="W248" s="2038"/>
      <c r="X248" s="2038"/>
      <c r="Y248" s="2038"/>
      <c r="Z248" s="2038"/>
      <c r="AA248" s="2038"/>
      <c r="AB248" s="2038"/>
      <c r="AC248" s="2038"/>
      <c r="AD248" s="2038"/>
      <c r="AE248" s="2038"/>
      <c r="AF248" s="2038"/>
      <c r="AG248" s="2038"/>
      <c r="AH248" s="2038"/>
    </row>
    <row r="249" spans="1:34" s="336" customFormat="1" ht="16.5" customHeight="1">
      <c r="A249" s="2021">
        <v>13</v>
      </c>
      <c r="B249" s="2080" t="s">
        <v>1834</v>
      </c>
      <c r="C249" s="2081"/>
      <c r="D249" s="2082"/>
      <c r="E249" s="2083"/>
      <c r="F249" s="2027" t="s">
        <v>404</v>
      </c>
      <c r="G249" s="2031">
        <v>4800</v>
      </c>
      <c r="H249" s="2027"/>
      <c r="I249" s="2028"/>
      <c r="J249" s="2028"/>
      <c r="K249" s="2028">
        <v>1</v>
      </c>
      <c r="L249" s="2028"/>
      <c r="M249" s="2028"/>
      <c r="N249" s="2028"/>
      <c r="O249" s="2028"/>
      <c r="P249" s="2028"/>
      <c r="Q249" s="2028"/>
      <c r="R249" s="2028"/>
      <c r="S249" s="2028"/>
      <c r="T249" s="2028"/>
      <c r="U249" s="2044">
        <v>1</v>
      </c>
      <c r="V249" s="2030">
        <f t="shared" si="11"/>
        <v>4800</v>
      </c>
      <c r="W249" s="2038"/>
      <c r="X249" s="2038"/>
      <c r="Y249" s="2038"/>
      <c r="Z249" s="2038"/>
      <c r="AA249" s="2038"/>
      <c r="AB249" s="2038"/>
      <c r="AC249" s="2038"/>
      <c r="AD249" s="2038"/>
      <c r="AE249" s="2038"/>
      <c r="AF249" s="2038"/>
      <c r="AG249" s="2038"/>
      <c r="AH249" s="2038"/>
    </row>
    <row r="250" spans="1:34" s="336" customFormat="1" ht="16.5" customHeight="1">
      <c r="A250" s="2021">
        <v>14</v>
      </c>
      <c r="B250" s="2080" t="s">
        <v>1736</v>
      </c>
      <c r="C250" s="2081"/>
      <c r="D250" s="2082"/>
      <c r="E250" s="2083"/>
      <c r="F250" s="2027" t="s">
        <v>278</v>
      </c>
      <c r="G250" s="2031">
        <v>660</v>
      </c>
      <c r="H250" s="2027"/>
      <c r="I250" s="2028"/>
      <c r="J250" s="2028"/>
      <c r="K250" s="2028">
        <v>5</v>
      </c>
      <c r="L250" s="2028"/>
      <c r="M250" s="2028"/>
      <c r="N250" s="2028"/>
      <c r="O250" s="2028"/>
      <c r="P250" s="2028"/>
      <c r="Q250" s="2028"/>
      <c r="R250" s="2028"/>
      <c r="S250" s="2028"/>
      <c r="T250" s="2028"/>
      <c r="U250" s="2044">
        <v>5</v>
      </c>
      <c r="V250" s="2030">
        <f t="shared" si="11"/>
        <v>3300</v>
      </c>
      <c r="W250" s="2038"/>
      <c r="X250" s="2038"/>
      <c r="Y250" s="2038"/>
      <c r="Z250" s="2038"/>
      <c r="AA250" s="2038"/>
      <c r="AB250" s="2038"/>
      <c r="AC250" s="2038"/>
      <c r="AD250" s="2038"/>
      <c r="AE250" s="2038"/>
      <c r="AF250" s="2038"/>
      <c r="AG250" s="2038"/>
      <c r="AH250" s="2038"/>
    </row>
    <row r="251" spans="1:34" s="336" customFormat="1" ht="16.5" customHeight="1">
      <c r="A251" s="2021">
        <v>15</v>
      </c>
      <c r="B251" s="2080" t="s">
        <v>1737</v>
      </c>
      <c r="C251" s="2081"/>
      <c r="D251" s="2082"/>
      <c r="E251" s="2083"/>
      <c r="F251" s="2027" t="s">
        <v>278</v>
      </c>
      <c r="G251" s="2031">
        <v>840</v>
      </c>
      <c r="H251" s="2027"/>
      <c r="I251" s="2028"/>
      <c r="J251" s="2028"/>
      <c r="K251" s="2028">
        <v>5</v>
      </c>
      <c r="L251" s="2028"/>
      <c r="M251" s="2028"/>
      <c r="N251" s="2028"/>
      <c r="O251" s="2028"/>
      <c r="P251" s="2028"/>
      <c r="Q251" s="2028"/>
      <c r="R251" s="2028"/>
      <c r="S251" s="2028"/>
      <c r="T251" s="2028"/>
      <c r="U251" s="2044">
        <v>5</v>
      </c>
      <c r="V251" s="2030">
        <f t="shared" si="11"/>
        <v>4200</v>
      </c>
      <c r="W251" s="2038"/>
      <c r="X251" s="2038"/>
      <c r="Y251" s="2038"/>
      <c r="Z251" s="2038"/>
      <c r="AA251" s="2038"/>
      <c r="AB251" s="2038"/>
      <c r="AC251" s="2038"/>
      <c r="AD251" s="2038"/>
      <c r="AE251" s="2038"/>
      <c r="AF251" s="2038"/>
      <c r="AG251" s="2038"/>
      <c r="AH251" s="2038"/>
    </row>
    <row r="252" spans="1:34" s="336" customFormat="1" ht="16.5" customHeight="1">
      <c r="A252" s="2021">
        <v>16</v>
      </c>
      <c r="B252" s="2080" t="s">
        <v>1835</v>
      </c>
      <c r="C252" s="2081"/>
      <c r="D252" s="2082"/>
      <c r="E252" s="2083"/>
      <c r="F252" s="2027" t="s">
        <v>960</v>
      </c>
      <c r="G252" s="2031">
        <v>4200</v>
      </c>
      <c r="H252" s="2027"/>
      <c r="I252" s="2028"/>
      <c r="J252" s="2028"/>
      <c r="K252" s="2028">
        <v>1</v>
      </c>
      <c r="L252" s="2028"/>
      <c r="M252" s="2028"/>
      <c r="N252" s="2028"/>
      <c r="O252" s="2028"/>
      <c r="P252" s="2028"/>
      <c r="Q252" s="2028"/>
      <c r="R252" s="2028"/>
      <c r="S252" s="2028"/>
      <c r="T252" s="2028"/>
      <c r="U252" s="2044">
        <v>1</v>
      </c>
      <c r="V252" s="2030">
        <f t="shared" si="11"/>
        <v>4200</v>
      </c>
      <c r="W252" s="2038"/>
      <c r="X252" s="2038"/>
      <c r="Y252" s="2038"/>
      <c r="Z252" s="2038"/>
      <c r="AA252" s="2038"/>
      <c r="AB252" s="2038"/>
      <c r="AC252" s="2038"/>
      <c r="AD252" s="2038"/>
      <c r="AE252" s="2038"/>
      <c r="AF252" s="2038"/>
      <c r="AG252" s="2038"/>
      <c r="AH252" s="2038"/>
    </row>
    <row r="253" spans="1:34" s="336" customFormat="1" ht="16.5" customHeight="1">
      <c r="A253" s="2021">
        <v>18</v>
      </c>
      <c r="B253" s="2080" t="s">
        <v>1739</v>
      </c>
      <c r="C253" s="2081"/>
      <c r="D253" s="2082"/>
      <c r="E253" s="2083"/>
      <c r="F253" s="2027" t="s">
        <v>278</v>
      </c>
      <c r="G253" s="2031">
        <v>120</v>
      </c>
      <c r="H253" s="2027"/>
      <c r="I253" s="2028"/>
      <c r="J253" s="2028"/>
      <c r="K253" s="2028">
        <v>4</v>
      </c>
      <c r="L253" s="2028"/>
      <c r="M253" s="2028"/>
      <c r="N253" s="2028"/>
      <c r="O253" s="2028"/>
      <c r="P253" s="2028"/>
      <c r="Q253" s="2028"/>
      <c r="R253" s="2028"/>
      <c r="S253" s="2028"/>
      <c r="T253" s="2028"/>
      <c r="U253" s="2044">
        <v>4</v>
      </c>
      <c r="V253" s="2030">
        <f t="shared" si="11"/>
        <v>480</v>
      </c>
      <c r="W253" s="2038"/>
      <c r="X253" s="2038"/>
      <c r="Y253" s="2038"/>
      <c r="Z253" s="2038"/>
      <c r="AA253" s="2038"/>
      <c r="AB253" s="2038"/>
      <c r="AC253" s="2038"/>
      <c r="AD253" s="2038"/>
      <c r="AE253" s="2038"/>
      <c r="AF253" s="2038"/>
      <c r="AG253" s="2038"/>
      <c r="AH253" s="2038"/>
    </row>
    <row r="254" spans="1:34" s="336" customFormat="1" ht="16.5" customHeight="1">
      <c r="A254" s="2021">
        <v>19</v>
      </c>
      <c r="B254" s="2080" t="s">
        <v>630</v>
      </c>
      <c r="C254" s="2081"/>
      <c r="D254" s="2082"/>
      <c r="E254" s="2083"/>
      <c r="F254" s="2027" t="s">
        <v>614</v>
      </c>
      <c r="G254" s="2031">
        <v>11800</v>
      </c>
      <c r="H254" s="2027"/>
      <c r="I254" s="2028"/>
      <c r="J254" s="2028"/>
      <c r="K254" s="2028">
        <v>4</v>
      </c>
      <c r="L254" s="2028"/>
      <c r="M254" s="2028"/>
      <c r="N254" s="2028"/>
      <c r="O254" s="2028"/>
      <c r="P254" s="2028"/>
      <c r="Q254" s="2028"/>
      <c r="R254" s="2028"/>
      <c r="S254" s="2028"/>
      <c r="T254" s="2028"/>
      <c r="U254" s="2043">
        <f>K254</f>
        <v>4</v>
      </c>
      <c r="V254" s="2030">
        <f t="shared" si="11"/>
        <v>47200</v>
      </c>
      <c r="W254" s="2038"/>
      <c r="X254" s="2038"/>
      <c r="Y254" s="2038"/>
      <c r="Z254" s="2038"/>
      <c r="AA254" s="2038"/>
      <c r="AB254" s="2038"/>
      <c r="AC254" s="2038"/>
      <c r="AD254" s="2038"/>
      <c r="AE254" s="2038"/>
      <c r="AF254" s="2038"/>
      <c r="AG254" s="2038"/>
      <c r="AH254" s="2038"/>
    </row>
    <row r="255" spans="1:34" s="336" customFormat="1" ht="16.5" customHeight="1">
      <c r="A255" s="2021">
        <v>20</v>
      </c>
      <c r="B255" s="2080" t="s">
        <v>1740</v>
      </c>
      <c r="C255" s="2081"/>
      <c r="D255" s="2082"/>
      <c r="E255" s="2083"/>
      <c r="F255" s="2027" t="s">
        <v>278</v>
      </c>
      <c r="G255" s="2031">
        <v>1350</v>
      </c>
      <c r="H255" s="2027"/>
      <c r="I255" s="2028"/>
      <c r="J255" s="2028"/>
      <c r="K255" s="2028">
        <v>2</v>
      </c>
      <c r="L255" s="2028"/>
      <c r="M255" s="2028"/>
      <c r="N255" s="2028"/>
      <c r="O255" s="2028"/>
      <c r="P255" s="2028"/>
      <c r="Q255" s="2028"/>
      <c r="R255" s="2028"/>
      <c r="S255" s="2028"/>
      <c r="T255" s="2028"/>
      <c r="U255" s="2044">
        <v>2</v>
      </c>
      <c r="V255" s="2030">
        <f t="shared" si="11"/>
        <v>2700</v>
      </c>
      <c r="W255" s="2038"/>
      <c r="X255" s="2038"/>
      <c r="Y255" s="2038"/>
      <c r="Z255" s="2038"/>
      <c r="AA255" s="2038"/>
      <c r="AB255" s="2038"/>
      <c r="AC255" s="2038"/>
      <c r="AD255" s="2038"/>
      <c r="AE255" s="2038"/>
      <c r="AF255" s="2038"/>
      <c r="AG255" s="2038"/>
      <c r="AH255" s="2038"/>
    </row>
    <row r="256" spans="1:34" s="336" customFormat="1" ht="16.5" customHeight="1">
      <c r="A256" s="2050" t="s">
        <v>1836</v>
      </c>
      <c r="B256" s="2051"/>
      <c r="C256" s="2052"/>
      <c r="D256" s="2053"/>
      <c r="E256" s="2054"/>
      <c r="F256" s="2054"/>
      <c r="G256" s="2054"/>
      <c r="H256" s="2054"/>
      <c r="I256" s="2054"/>
      <c r="J256" s="2054"/>
      <c r="K256" s="2054"/>
      <c r="L256" s="2054"/>
      <c r="M256" s="2054"/>
      <c r="N256" s="2054"/>
      <c r="O256" s="2054"/>
      <c r="P256" s="2054"/>
      <c r="Q256" s="2054"/>
      <c r="R256" s="2054"/>
      <c r="S256" s="2054"/>
      <c r="T256" s="2054"/>
      <c r="U256" s="2055"/>
      <c r="V256" s="2056"/>
      <c r="W256" s="2038"/>
      <c r="X256" s="2038"/>
      <c r="Y256" s="2038"/>
      <c r="Z256" s="2038"/>
      <c r="AA256" s="2038"/>
      <c r="AB256" s="2038"/>
      <c r="AC256" s="2038"/>
      <c r="AD256" s="2038"/>
      <c r="AE256" s="2038"/>
      <c r="AF256" s="2038"/>
      <c r="AG256" s="2038"/>
      <c r="AH256" s="2038"/>
    </row>
    <row r="257" spans="1:34" s="336" customFormat="1" ht="16.5" customHeight="1">
      <c r="A257" s="2057"/>
      <c r="B257" s="2058"/>
      <c r="C257" s="2059"/>
      <c r="D257" s="2060"/>
      <c r="E257" s="2061"/>
      <c r="F257" s="2061"/>
      <c r="G257" s="2061"/>
      <c r="H257" s="2061"/>
      <c r="I257" s="2061"/>
      <c r="J257" s="2061"/>
      <c r="K257" s="2061"/>
      <c r="L257" s="2061"/>
      <c r="M257" s="2061"/>
      <c r="N257" s="2061"/>
      <c r="O257" s="2061"/>
      <c r="P257" s="2061"/>
      <c r="Q257" s="2061"/>
      <c r="R257" s="2061"/>
      <c r="S257" s="2061"/>
      <c r="T257" s="2061"/>
      <c r="U257" s="2062"/>
      <c r="V257" s="2063"/>
      <c r="W257" s="2038"/>
      <c r="X257" s="2038"/>
      <c r="Y257" s="2038"/>
      <c r="Z257" s="2038"/>
      <c r="AA257" s="2038"/>
      <c r="AB257" s="2038"/>
      <c r="AC257" s="2038"/>
      <c r="AD257" s="2038"/>
      <c r="AE257" s="2038"/>
      <c r="AF257" s="2038"/>
      <c r="AG257" s="2038"/>
      <c r="AH257" s="2038"/>
    </row>
    <row r="258" spans="1:34" s="336" customFormat="1" ht="16.5" customHeight="1">
      <c r="A258" s="2021">
        <v>1</v>
      </c>
      <c r="B258" s="2080" t="s">
        <v>616</v>
      </c>
      <c r="C258" s="2086"/>
      <c r="D258" s="2082"/>
      <c r="E258" s="2083"/>
      <c r="F258" s="2027" t="s">
        <v>278</v>
      </c>
      <c r="G258" s="2031">
        <v>1500</v>
      </c>
      <c r="H258" s="2027"/>
      <c r="I258" s="2028"/>
      <c r="J258" s="2028"/>
      <c r="K258" s="2028">
        <v>4</v>
      </c>
      <c r="L258" s="2028"/>
      <c r="M258" s="2028"/>
      <c r="N258" s="2028"/>
      <c r="O258" s="2028"/>
      <c r="P258" s="2028"/>
      <c r="Q258" s="2028"/>
      <c r="R258" s="2028"/>
      <c r="S258" s="2028"/>
      <c r="T258" s="2028"/>
      <c r="U258" s="2044">
        <v>4</v>
      </c>
      <c r="V258" s="2030">
        <f t="shared" si="11"/>
        <v>6000</v>
      </c>
      <c r="W258" s="2038"/>
      <c r="X258" s="2038"/>
      <c r="Y258" s="2038"/>
      <c r="Z258" s="2038"/>
      <c r="AA258" s="2038"/>
      <c r="AB258" s="2038"/>
      <c r="AC258" s="2038"/>
      <c r="AD258" s="2038"/>
      <c r="AE258" s="2038"/>
      <c r="AF258" s="2038"/>
      <c r="AG258" s="2038"/>
      <c r="AH258" s="2038"/>
    </row>
    <row r="259" spans="1:34" s="336" customFormat="1" ht="16.5" customHeight="1">
      <c r="A259" s="2021">
        <v>2</v>
      </c>
      <c r="B259" s="2080" t="s">
        <v>615</v>
      </c>
      <c r="C259" s="2081"/>
      <c r="D259" s="2082"/>
      <c r="E259" s="2083"/>
      <c r="F259" s="2027" t="s">
        <v>278</v>
      </c>
      <c r="G259" s="2031">
        <v>1260</v>
      </c>
      <c r="H259" s="2027"/>
      <c r="I259" s="2028"/>
      <c r="J259" s="2028"/>
      <c r="K259" s="2028">
        <v>4</v>
      </c>
      <c r="L259" s="2028"/>
      <c r="M259" s="2028"/>
      <c r="N259" s="2028"/>
      <c r="O259" s="2028"/>
      <c r="P259" s="2028"/>
      <c r="Q259" s="2028"/>
      <c r="R259" s="2028"/>
      <c r="S259" s="2028"/>
      <c r="T259" s="2028"/>
      <c r="U259" s="2044">
        <v>4</v>
      </c>
      <c r="V259" s="2030">
        <f t="shared" si="11"/>
        <v>5040</v>
      </c>
      <c r="W259" s="2038"/>
      <c r="X259" s="2038"/>
      <c r="Y259" s="2038"/>
      <c r="Z259" s="2038"/>
      <c r="AA259" s="2038"/>
      <c r="AB259" s="2038"/>
      <c r="AC259" s="2038"/>
      <c r="AD259" s="2038"/>
      <c r="AE259" s="2038"/>
      <c r="AF259" s="2038"/>
      <c r="AG259" s="2038"/>
      <c r="AH259" s="2038"/>
    </row>
    <row r="260" spans="1:34" s="336" customFormat="1" ht="16.5" customHeight="1">
      <c r="A260" s="2021">
        <v>3</v>
      </c>
      <c r="B260" s="2080" t="s">
        <v>1837</v>
      </c>
      <c r="C260" s="2081"/>
      <c r="D260" s="2082"/>
      <c r="E260" s="2083"/>
      <c r="F260" s="2027" t="s">
        <v>1765</v>
      </c>
      <c r="G260" s="2031">
        <v>1800</v>
      </c>
      <c r="H260" s="2027"/>
      <c r="I260" s="2028"/>
      <c r="J260" s="2028"/>
      <c r="K260" s="2028">
        <v>1</v>
      </c>
      <c r="L260" s="2028"/>
      <c r="M260" s="2028"/>
      <c r="N260" s="2028"/>
      <c r="O260" s="2028"/>
      <c r="P260" s="2028"/>
      <c r="Q260" s="2028"/>
      <c r="R260" s="2028"/>
      <c r="S260" s="2028"/>
      <c r="T260" s="2028"/>
      <c r="U260" s="2044">
        <v>1</v>
      </c>
      <c r="V260" s="2030">
        <f t="shared" si="11"/>
        <v>1800</v>
      </c>
      <c r="W260" s="2038"/>
      <c r="X260" s="2038"/>
      <c r="Y260" s="2038"/>
      <c r="Z260" s="2038"/>
      <c r="AA260" s="2038"/>
      <c r="AB260" s="2038"/>
      <c r="AC260" s="2038"/>
      <c r="AD260" s="2038"/>
      <c r="AE260" s="2038"/>
      <c r="AF260" s="2038"/>
      <c r="AG260" s="2038"/>
      <c r="AH260" s="2038"/>
    </row>
    <row r="261" spans="1:34" s="336" customFormat="1" ht="16.5" customHeight="1">
      <c r="A261" s="2021">
        <v>4</v>
      </c>
      <c r="B261" s="2080" t="s">
        <v>1838</v>
      </c>
      <c r="C261" s="2081"/>
      <c r="D261" s="2082"/>
      <c r="E261" s="2083"/>
      <c r="F261" s="2027" t="s">
        <v>960</v>
      </c>
      <c r="G261" s="2031">
        <v>6250</v>
      </c>
      <c r="H261" s="2027"/>
      <c r="I261" s="2028"/>
      <c r="J261" s="2028"/>
      <c r="K261" s="2028">
        <v>1</v>
      </c>
      <c r="L261" s="2028"/>
      <c r="M261" s="2028"/>
      <c r="N261" s="2028"/>
      <c r="O261" s="2028"/>
      <c r="P261" s="2028"/>
      <c r="Q261" s="2028"/>
      <c r="R261" s="2028"/>
      <c r="S261" s="2028"/>
      <c r="T261" s="2028"/>
      <c r="U261" s="2044">
        <v>1</v>
      </c>
      <c r="V261" s="2030">
        <f t="shared" si="11"/>
        <v>6250</v>
      </c>
      <c r="W261" s="2038"/>
      <c r="X261" s="2038"/>
      <c r="Y261" s="2038"/>
      <c r="Z261" s="2038"/>
      <c r="AA261" s="2038"/>
      <c r="AB261" s="2038"/>
      <c r="AC261" s="2038"/>
      <c r="AD261" s="2038"/>
      <c r="AE261" s="2038"/>
      <c r="AF261" s="2038"/>
      <c r="AG261" s="2038"/>
      <c r="AH261" s="2038"/>
    </row>
    <row r="262" spans="1:34" s="336" customFormat="1" ht="16.5" customHeight="1">
      <c r="A262" s="2021">
        <v>5</v>
      </c>
      <c r="B262" s="2080" t="s">
        <v>630</v>
      </c>
      <c r="C262" s="2081"/>
      <c r="D262" s="2082"/>
      <c r="E262" s="2083"/>
      <c r="F262" s="2027" t="s">
        <v>278</v>
      </c>
      <c r="G262" s="2031">
        <v>15500</v>
      </c>
      <c r="H262" s="2027"/>
      <c r="I262" s="2028"/>
      <c r="J262" s="2028"/>
      <c r="K262" s="2028">
        <v>4</v>
      </c>
      <c r="L262" s="2028"/>
      <c r="M262" s="2028"/>
      <c r="N262" s="2028"/>
      <c r="O262" s="2028"/>
      <c r="P262" s="2028"/>
      <c r="Q262" s="2028"/>
      <c r="R262" s="2028"/>
      <c r="S262" s="2028"/>
      <c r="T262" s="2028"/>
      <c r="U262" s="2044">
        <v>4</v>
      </c>
      <c r="V262" s="2030">
        <f t="shared" si="11"/>
        <v>62000</v>
      </c>
      <c r="W262" s="2038"/>
      <c r="X262" s="2038"/>
      <c r="Y262" s="2038"/>
      <c r="Z262" s="2038"/>
      <c r="AA262" s="2038"/>
      <c r="AB262" s="2038"/>
      <c r="AC262" s="2038"/>
      <c r="AD262" s="2038"/>
      <c r="AE262" s="2038"/>
      <c r="AF262" s="2038"/>
      <c r="AG262" s="2038"/>
      <c r="AH262" s="2038"/>
    </row>
    <row r="263" spans="1:34" s="336" customFormat="1" ht="16.5" customHeight="1">
      <c r="A263" s="2021">
        <v>6</v>
      </c>
      <c r="B263" s="2080" t="s">
        <v>1839</v>
      </c>
      <c r="C263" s="2081"/>
      <c r="D263" s="2082"/>
      <c r="E263" s="2083"/>
      <c r="F263" s="2027" t="s">
        <v>278</v>
      </c>
      <c r="G263" s="2031">
        <v>15</v>
      </c>
      <c r="H263" s="2027"/>
      <c r="I263" s="2028"/>
      <c r="J263" s="2028"/>
      <c r="K263" s="2028">
        <v>96</v>
      </c>
      <c r="L263" s="2028"/>
      <c r="M263" s="2028"/>
      <c r="N263" s="2028"/>
      <c r="O263" s="2028"/>
      <c r="P263" s="2028"/>
      <c r="Q263" s="2028"/>
      <c r="R263" s="2028"/>
      <c r="S263" s="2028"/>
      <c r="T263" s="2028"/>
      <c r="U263" s="2044">
        <v>96</v>
      </c>
      <c r="V263" s="2030">
        <f t="shared" si="11"/>
        <v>1440</v>
      </c>
      <c r="W263" s="2038"/>
      <c r="X263" s="2038"/>
      <c r="Y263" s="2038"/>
      <c r="Z263" s="2038"/>
      <c r="AA263" s="2038"/>
      <c r="AB263" s="2038"/>
      <c r="AC263" s="2038"/>
      <c r="AD263" s="2038"/>
      <c r="AE263" s="2038"/>
      <c r="AF263" s="2038"/>
      <c r="AG263" s="2038"/>
      <c r="AH263" s="2038"/>
    </row>
    <row r="264" spans="1:34" s="336" customFormat="1" ht="16.5" customHeight="1">
      <c r="A264" s="2021">
        <v>7</v>
      </c>
      <c r="B264" s="2080" t="s">
        <v>1840</v>
      </c>
      <c r="C264" s="2081"/>
      <c r="D264" s="2082"/>
      <c r="E264" s="2083"/>
      <c r="F264" s="2027" t="s">
        <v>278</v>
      </c>
      <c r="G264" s="2031">
        <v>380</v>
      </c>
      <c r="H264" s="2027"/>
      <c r="I264" s="2028"/>
      <c r="J264" s="2028"/>
      <c r="K264" s="2028">
        <v>4</v>
      </c>
      <c r="L264" s="2028"/>
      <c r="M264" s="2028"/>
      <c r="N264" s="2028"/>
      <c r="O264" s="2028"/>
      <c r="P264" s="2028"/>
      <c r="Q264" s="2028"/>
      <c r="R264" s="2028"/>
      <c r="S264" s="2028"/>
      <c r="T264" s="2028"/>
      <c r="U264" s="2044">
        <v>4</v>
      </c>
      <c r="V264" s="2030">
        <f t="shared" si="11"/>
        <v>1520</v>
      </c>
      <c r="W264" s="2038"/>
      <c r="X264" s="2038"/>
      <c r="Y264" s="2038"/>
      <c r="Z264" s="2038"/>
      <c r="AA264" s="2038"/>
      <c r="AB264" s="2038"/>
      <c r="AC264" s="2038"/>
      <c r="AD264" s="2038"/>
      <c r="AE264" s="2038"/>
      <c r="AF264" s="2038"/>
      <c r="AG264" s="2038"/>
      <c r="AH264" s="2038"/>
    </row>
    <row r="265" spans="1:34" s="336" customFormat="1" ht="16.5" customHeight="1">
      <c r="A265" s="2021">
        <v>9</v>
      </c>
      <c r="B265" s="2080" t="s">
        <v>1841</v>
      </c>
      <c r="C265" s="2081"/>
      <c r="D265" s="2082"/>
      <c r="E265" s="2083"/>
      <c r="F265" s="2027" t="s">
        <v>1800</v>
      </c>
      <c r="G265" s="2031">
        <v>4500</v>
      </c>
      <c r="H265" s="2027"/>
      <c r="I265" s="2028"/>
      <c r="J265" s="2028"/>
      <c r="K265" s="2028">
        <v>1</v>
      </c>
      <c r="L265" s="2028"/>
      <c r="M265" s="2028"/>
      <c r="N265" s="2028"/>
      <c r="O265" s="2028"/>
      <c r="P265" s="2028"/>
      <c r="Q265" s="2028"/>
      <c r="R265" s="2028"/>
      <c r="S265" s="2028"/>
      <c r="T265" s="2028"/>
      <c r="U265" s="2044">
        <v>1</v>
      </c>
      <c r="V265" s="2030">
        <f t="shared" si="11"/>
        <v>4500</v>
      </c>
      <c r="W265" s="2038"/>
      <c r="X265" s="2038"/>
      <c r="Y265" s="2038"/>
      <c r="Z265" s="2038"/>
      <c r="AA265" s="2038"/>
      <c r="AB265" s="2038"/>
      <c r="AC265" s="2038"/>
      <c r="AD265" s="2038"/>
      <c r="AE265" s="2038"/>
      <c r="AF265" s="2038"/>
      <c r="AG265" s="2038"/>
      <c r="AH265" s="2038"/>
    </row>
    <row r="266" spans="1:34" s="336" customFormat="1" ht="16.5" customHeight="1">
      <c r="A266" s="2021">
        <v>10</v>
      </c>
      <c r="B266" s="2080" t="s">
        <v>1841</v>
      </c>
      <c r="C266" s="2081"/>
      <c r="D266" s="2082"/>
      <c r="E266" s="2083"/>
      <c r="F266" s="2027" t="s">
        <v>1842</v>
      </c>
      <c r="G266" s="2031">
        <v>1050</v>
      </c>
      <c r="H266" s="2027"/>
      <c r="I266" s="2028"/>
      <c r="J266" s="2028"/>
      <c r="K266" s="2028">
        <v>2</v>
      </c>
      <c r="L266" s="2028"/>
      <c r="M266" s="2028"/>
      <c r="N266" s="2028"/>
      <c r="O266" s="2028"/>
      <c r="P266" s="2028"/>
      <c r="Q266" s="2028"/>
      <c r="R266" s="2028"/>
      <c r="S266" s="2028"/>
      <c r="T266" s="2028"/>
      <c r="U266" s="2044">
        <v>2</v>
      </c>
      <c r="V266" s="2030">
        <f t="shared" si="11"/>
        <v>2100</v>
      </c>
      <c r="W266" s="2038"/>
      <c r="X266" s="2038"/>
      <c r="Y266" s="2038"/>
      <c r="Z266" s="2038"/>
      <c r="AA266" s="2038"/>
      <c r="AB266" s="2038"/>
      <c r="AC266" s="2038"/>
      <c r="AD266" s="2038"/>
      <c r="AE266" s="2038"/>
      <c r="AF266" s="2038"/>
      <c r="AG266" s="2038"/>
      <c r="AH266" s="2038"/>
    </row>
    <row r="267" spans="1:34" s="336" customFormat="1" ht="16.5" customHeight="1">
      <c r="A267" s="2021">
        <v>11</v>
      </c>
      <c r="B267" s="2080" t="s">
        <v>1663</v>
      </c>
      <c r="C267" s="2081"/>
      <c r="D267" s="2082"/>
      <c r="E267" s="2083"/>
      <c r="F267" s="2027" t="s">
        <v>1758</v>
      </c>
      <c r="G267" s="2031">
        <v>4500</v>
      </c>
      <c r="H267" s="2027"/>
      <c r="I267" s="2028"/>
      <c r="J267" s="2028"/>
      <c r="K267" s="2028">
        <v>1</v>
      </c>
      <c r="L267" s="2028"/>
      <c r="M267" s="2028"/>
      <c r="N267" s="2028"/>
      <c r="O267" s="2028"/>
      <c r="P267" s="2028"/>
      <c r="Q267" s="2028"/>
      <c r="R267" s="2028"/>
      <c r="S267" s="2028"/>
      <c r="T267" s="2028"/>
      <c r="U267" s="2044">
        <v>1</v>
      </c>
      <c r="V267" s="2030">
        <f t="shared" si="11"/>
        <v>4500</v>
      </c>
      <c r="W267" s="2038"/>
      <c r="X267" s="2038"/>
      <c r="Y267" s="2038"/>
      <c r="Z267" s="2038"/>
      <c r="AA267" s="2038"/>
      <c r="AB267" s="2038"/>
      <c r="AC267" s="2038"/>
      <c r="AD267" s="2038"/>
      <c r="AE267" s="2038"/>
      <c r="AF267" s="2038"/>
      <c r="AG267" s="2038"/>
      <c r="AH267" s="2038"/>
    </row>
    <row r="268" spans="1:34" s="336" customFormat="1" ht="16.5" customHeight="1">
      <c r="A268" s="2021">
        <v>12</v>
      </c>
      <c r="B268" s="2080" t="s">
        <v>1834</v>
      </c>
      <c r="C268" s="2081"/>
      <c r="D268" s="2082"/>
      <c r="E268" s="2083"/>
      <c r="F268" s="2027" t="s">
        <v>278</v>
      </c>
      <c r="G268" s="2031">
        <v>2850</v>
      </c>
      <c r="H268" s="2027"/>
      <c r="I268" s="2028"/>
      <c r="J268" s="2028"/>
      <c r="K268" s="2028">
        <v>2</v>
      </c>
      <c r="L268" s="2028"/>
      <c r="M268" s="2028"/>
      <c r="N268" s="2028"/>
      <c r="O268" s="2028"/>
      <c r="P268" s="2028"/>
      <c r="Q268" s="2028"/>
      <c r="R268" s="2028"/>
      <c r="S268" s="2028"/>
      <c r="T268" s="2028"/>
      <c r="U268" s="2044">
        <v>2</v>
      </c>
      <c r="V268" s="2030">
        <f t="shared" si="11"/>
        <v>5700</v>
      </c>
      <c r="W268" s="2038"/>
      <c r="X268" s="2038"/>
      <c r="Y268" s="2038"/>
      <c r="Z268" s="2038"/>
      <c r="AA268" s="2038"/>
      <c r="AB268" s="2038"/>
      <c r="AC268" s="2038"/>
      <c r="AD268" s="2038"/>
      <c r="AE268" s="2038"/>
      <c r="AF268" s="2038"/>
      <c r="AG268" s="2038"/>
      <c r="AH268" s="2038"/>
    </row>
    <row r="269" spans="1:34" s="336" customFormat="1" ht="16.5" customHeight="1">
      <c r="A269" s="2021">
        <v>13</v>
      </c>
      <c r="B269" s="2080" t="s">
        <v>1843</v>
      </c>
      <c r="C269" s="2081"/>
      <c r="D269" s="2082"/>
      <c r="E269" s="2083"/>
      <c r="F269" s="2027" t="s">
        <v>1844</v>
      </c>
      <c r="G269" s="2031">
        <v>2100</v>
      </c>
      <c r="H269" s="2027"/>
      <c r="I269" s="2028"/>
      <c r="J269" s="2028"/>
      <c r="K269" s="2028">
        <v>2</v>
      </c>
      <c r="L269" s="2028"/>
      <c r="M269" s="2028"/>
      <c r="N269" s="2028"/>
      <c r="O269" s="2028"/>
      <c r="P269" s="2028"/>
      <c r="Q269" s="2028"/>
      <c r="R269" s="2028"/>
      <c r="S269" s="2028"/>
      <c r="T269" s="2028"/>
      <c r="U269" s="2044">
        <v>2</v>
      </c>
      <c r="V269" s="2030">
        <f t="shared" si="11"/>
        <v>4200</v>
      </c>
      <c r="W269" s="2038"/>
      <c r="X269" s="2038"/>
      <c r="Y269" s="2038"/>
      <c r="Z269" s="2038"/>
      <c r="AA269" s="2038"/>
      <c r="AB269" s="2038"/>
      <c r="AC269" s="2038"/>
      <c r="AD269" s="2038"/>
      <c r="AE269" s="2038"/>
      <c r="AF269" s="2038"/>
      <c r="AG269" s="2038"/>
      <c r="AH269" s="2038"/>
    </row>
    <row r="270" spans="1:34" s="336" customFormat="1" ht="16.5" customHeight="1">
      <c r="A270" s="2021">
        <v>14</v>
      </c>
      <c r="B270" s="2080" t="s">
        <v>1845</v>
      </c>
      <c r="C270" s="2081"/>
      <c r="D270" s="2082"/>
      <c r="E270" s="2083"/>
      <c r="F270" s="2027" t="s">
        <v>182</v>
      </c>
      <c r="G270" s="2031">
        <v>3750</v>
      </c>
      <c r="H270" s="2027"/>
      <c r="I270" s="2028"/>
      <c r="J270" s="2028"/>
      <c r="K270" s="2028">
        <v>1</v>
      </c>
      <c r="L270" s="2028"/>
      <c r="M270" s="2028"/>
      <c r="N270" s="2028"/>
      <c r="O270" s="2028"/>
      <c r="P270" s="2028"/>
      <c r="Q270" s="2028"/>
      <c r="R270" s="2028"/>
      <c r="S270" s="2028"/>
      <c r="T270" s="2028"/>
      <c r="U270" s="2044">
        <v>1</v>
      </c>
      <c r="V270" s="2030">
        <f t="shared" si="11"/>
        <v>3750</v>
      </c>
      <c r="W270" s="2038"/>
      <c r="X270" s="2038"/>
      <c r="Y270" s="2038"/>
      <c r="Z270" s="2038"/>
      <c r="AA270" s="2038"/>
      <c r="AB270" s="2038"/>
      <c r="AC270" s="2038"/>
      <c r="AD270" s="2038"/>
      <c r="AE270" s="2038"/>
      <c r="AF270" s="2038"/>
      <c r="AG270" s="2038"/>
      <c r="AH270" s="2038"/>
    </row>
    <row r="271" spans="1:34" s="336" customFormat="1" ht="16.5" customHeight="1">
      <c r="A271" s="2021">
        <v>15</v>
      </c>
      <c r="B271" s="2080" t="s">
        <v>1846</v>
      </c>
      <c r="C271" s="2081"/>
      <c r="D271" s="2082"/>
      <c r="E271" s="2083"/>
      <c r="F271" s="2027" t="s">
        <v>1758</v>
      </c>
      <c r="G271" s="2031">
        <v>1350</v>
      </c>
      <c r="H271" s="2027"/>
      <c r="I271" s="2028"/>
      <c r="J271" s="2028"/>
      <c r="K271" s="2028">
        <v>1</v>
      </c>
      <c r="L271" s="2028"/>
      <c r="M271" s="2028"/>
      <c r="N271" s="2028"/>
      <c r="O271" s="2028"/>
      <c r="P271" s="2028"/>
      <c r="Q271" s="2028"/>
      <c r="R271" s="2028"/>
      <c r="S271" s="2028"/>
      <c r="T271" s="2028"/>
      <c r="U271" s="2044">
        <v>1</v>
      </c>
      <c r="V271" s="2030">
        <f t="shared" si="11"/>
        <v>1350</v>
      </c>
      <c r="W271" s="2038"/>
      <c r="X271" s="2038"/>
      <c r="Y271" s="2038"/>
      <c r="Z271" s="2038"/>
      <c r="AA271" s="2038"/>
      <c r="AB271" s="2038"/>
      <c r="AC271" s="2038"/>
      <c r="AD271" s="2038"/>
      <c r="AE271" s="2038"/>
      <c r="AF271" s="2038"/>
      <c r="AG271" s="2038"/>
      <c r="AH271" s="2038"/>
    </row>
    <row r="272" spans="1:34" s="336" customFormat="1" ht="16.5" customHeight="1">
      <c r="A272" s="2021">
        <v>16</v>
      </c>
      <c r="B272" s="2080" t="s">
        <v>1847</v>
      </c>
      <c r="C272" s="2081"/>
      <c r="D272" s="2082"/>
      <c r="E272" s="2083"/>
      <c r="F272" s="2027" t="s">
        <v>960</v>
      </c>
      <c r="G272" s="2031">
        <v>1950</v>
      </c>
      <c r="H272" s="2027"/>
      <c r="I272" s="2028"/>
      <c r="J272" s="2028"/>
      <c r="K272" s="2028">
        <v>1</v>
      </c>
      <c r="L272" s="2028"/>
      <c r="M272" s="2028"/>
      <c r="N272" s="2028"/>
      <c r="O272" s="2028"/>
      <c r="P272" s="2028"/>
      <c r="Q272" s="2028"/>
      <c r="R272" s="2028"/>
      <c r="S272" s="2028"/>
      <c r="T272" s="2028"/>
      <c r="U272" s="2044">
        <v>1</v>
      </c>
      <c r="V272" s="2030">
        <f t="shared" si="11"/>
        <v>1950</v>
      </c>
      <c r="W272" s="2038"/>
      <c r="X272" s="2038"/>
      <c r="Y272" s="2038"/>
      <c r="Z272" s="2038"/>
      <c r="AA272" s="2038"/>
      <c r="AB272" s="2038"/>
      <c r="AC272" s="2038"/>
      <c r="AD272" s="2038"/>
      <c r="AE272" s="2038"/>
      <c r="AF272" s="2038"/>
      <c r="AG272" s="2038"/>
      <c r="AH272" s="2038"/>
    </row>
    <row r="273" spans="1:34" s="336" customFormat="1" ht="16.5" customHeight="1">
      <c r="A273" s="2021">
        <v>17</v>
      </c>
      <c r="B273" s="2022" t="s">
        <v>1848</v>
      </c>
      <c r="C273" s="2023"/>
      <c r="D273" s="2082"/>
      <c r="E273" s="2083"/>
      <c r="F273" s="2027" t="s">
        <v>960</v>
      </c>
      <c r="G273" s="2031">
        <v>6480</v>
      </c>
      <c r="H273" s="2027"/>
      <c r="I273" s="2028"/>
      <c r="J273" s="2028"/>
      <c r="K273" s="2028">
        <v>1</v>
      </c>
      <c r="L273" s="2028"/>
      <c r="M273" s="2028"/>
      <c r="N273" s="2028"/>
      <c r="O273" s="2028"/>
      <c r="P273" s="2028"/>
      <c r="Q273" s="2028"/>
      <c r="R273" s="2028"/>
      <c r="S273" s="2028"/>
      <c r="T273" s="2028"/>
      <c r="U273" s="2044">
        <v>1</v>
      </c>
      <c r="V273" s="2030">
        <f t="shared" si="11"/>
        <v>6480</v>
      </c>
      <c r="W273" s="2038"/>
      <c r="X273" s="2038"/>
      <c r="Y273" s="2038"/>
      <c r="Z273" s="2038"/>
      <c r="AA273" s="2038"/>
      <c r="AB273" s="2038"/>
      <c r="AC273" s="2038"/>
      <c r="AD273" s="2038"/>
      <c r="AE273" s="2038"/>
      <c r="AF273" s="2038"/>
      <c r="AG273" s="2038"/>
      <c r="AH273" s="2038"/>
    </row>
    <row r="274" spans="1:34" s="336" customFormat="1" ht="16.5" customHeight="1">
      <c r="A274" s="2021">
        <v>19</v>
      </c>
      <c r="B274" s="2080" t="s">
        <v>1849</v>
      </c>
      <c r="C274" s="2081"/>
      <c r="D274" s="2082"/>
      <c r="E274" s="2083"/>
      <c r="F274" s="2027" t="s">
        <v>960</v>
      </c>
      <c r="G274" s="2031">
        <v>9450</v>
      </c>
      <c r="H274" s="2027"/>
      <c r="I274" s="2028"/>
      <c r="J274" s="2028"/>
      <c r="K274" s="2028">
        <v>1</v>
      </c>
      <c r="L274" s="2028"/>
      <c r="M274" s="2028"/>
      <c r="N274" s="2028"/>
      <c r="O274" s="2028"/>
      <c r="P274" s="2028"/>
      <c r="Q274" s="2028"/>
      <c r="R274" s="2028"/>
      <c r="S274" s="2028"/>
      <c r="T274" s="2028"/>
      <c r="U274" s="2044">
        <v>1</v>
      </c>
      <c r="V274" s="2030">
        <f t="shared" si="11"/>
        <v>9450</v>
      </c>
      <c r="W274" s="2038"/>
      <c r="X274" s="2038"/>
      <c r="Y274" s="2038"/>
      <c r="Z274" s="2038"/>
      <c r="AA274" s="2038"/>
      <c r="AB274" s="2038"/>
      <c r="AC274" s="2038"/>
      <c r="AD274" s="2038"/>
      <c r="AE274" s="2038"/>
      <c r="AF274" s="2038"/>
      <c r="AG274" s="2038"/>
      <c r="AH274" s="2038"/>
    </row>
    <row r="275" spans="1:34" s="336" customFormat="1" ht="16.5" customHeight="1">
      <c r="A275" s="2021">
        <v>20</v>
      </c>
      <c r="B275" s="2080" t="s">
        <v>1850</v>
      </c>
      <c r="C275" s="2081"/>
      <c r="D275" s="2082"/>
      <c r="E275" s="2083"/>
      <c r="F275" s="2027" t="s">
        <v>960</v>
      </c>
      <c r="G275" s="2031">
        <v>3400</v>
      </c>
      <c r="H275" s="2027"/>
      <c r="I275" s="2028"/>
      <c r="J275" s="2028"/>
      <c r="K275" s="2028">
        <v>1</v>
      </c>
      <c r="L275" s="2028"/>
      <c r="M275" s="2028"/>
      <c r="N275" s="2028"/>
      <c r="O275" s="2028"/>
      <c r="P275" s="2028"/>
      <c r="Q275" s="2028"/>
      <c r="R275" s="2028"/>
      <c r="S275" s="2028"/>
      <c r="T275" s="2028"/>
      <c r="U275" s="2044">
        <v>1</v>
      </c>
      <c r="V275" s="2030">
        <f t="shared" si="11"/>
        <v>3400</v>
      </c>
      <c r="W275" s="2038"/>
      <c r="X275" s="2038"/>
      <c r="Y275" s="2038"/>
      <c r="Z275" s="2038"/>
      <c r="AA275" s="2038"/>
      <c r="AB275" s="2038"/>
      <c r="AC275" s="2038"/>
      <c r="AD275" s="2038"/>
      <c r="AE275" s="2038"/>
      <c r="AF275" s="2038"/>
      <c r="AG275" s="2038"/>
      <c r="AH275" s="2038"/>
    </row>
    <row r="276" spans="1:34" s="336" customFormat="1" ht="16.5" customHeight="1">
      <c r="A276" s="2021">
        <v>21</v>
      </c>
      <c r="B276" s="2080" t="s">
        <v>1851</v>
      </c>
      <c r="C276" s="2081"/>
      <c r="D276" s="2082"/>
      <c r="E276" s="2083"/>
      <c r="F276" s="2027" t="s">
        <v>960</v>
      </c>
      <c r="G276" s="2031">
        <v>4450</v>
      </c>
      <c r="H276" s="2027"/>
      <c r="I276" s="2028"/>
      <c r="J276" s="2028"/>
      <c r="K276" s="2028">
        <v>1</v>
      </c>
      <c r="L276" s="2028"/>
      <c r="M276" s="2028"/>
      <c r="N276" s="2028"/>
      <c r="O276" s="2028"/>
      <c r="P276" s="2028"/>
      <c r="Q276" s="2028"/>
      <c r="R276" s="2028"/>
      <c r="S276" s="2028"/>
      <c r="T276" s="2028"/>
      <c r="U276" s="2044">
        <v>1</v>
      </c>
      <c r="V276" s="2030">
        <f t="shared" si="11"/>
        <v>4450</v>
      </c>
      <c r="W276" s="2038"/>
      <c r="X276" s="2038"/>
      <c r="Y276" s="2038"/>
      <c r="Z276" s="2038"/>
      <c r="AA276" s="2038"/>
      <c r="AB276" s="2038"/>
      <c r="AC276" s="2038"/>
      <c r="AD276" s="2038"/>
      <c r="AE276" s="2038"/>
      <c r="AF276" s="2038"/>
      <c r="AG276" s="2038"/>
      <c r="AH276" s="2038"/>
    </row>
    <row r="277" spans="1:34" s="336" customFormat="1" ht="16.5" customHeight="1">
      <c r="A277" s="2021">
        <v>22</v>
      </c>
      <c r="B277" s="2080" t="s">
        <v>1852</v>
      </c>
      <c r="C277" s="2081"/>
      <c r="D277" s="2082"/>
      <c r="E277" s="2083"/>
      <c r="F277" s="2027" t="s">
        <v>960</v>
      </c>
      <c r="G277" s="2031">
        <v>2800</v>
      </c>
      <c r="H277" s="2027"/>
      <c r="I277" s="2028"/>
      <c r="J277" s="2028"/>
      <c r="K277" s="2028">
        <v>1</v>
      </c>
      <c r="L277" s="2028"/>
      <c r="M277" s="2028"/>
      <c r="N277" s="2028"/>
      <c r="O277" s="2028"/>
      <c r="P277" s="2028"/>
      <c r="Q277" s="2028"/>
      <c r="R277" s="2028"/>
      <c r="S277" s="2028"/>
      <c r="T277" s="2028"/>
      <c r="U277" s="2044">
        <v>1</v>
      </c>
      <c r="V277" s="2030">
        <f t="shared" si="11"/>
        <v>2800</v>
      </c>
      <c r="W277" s="2038"/>
      <c r="X277" s="2038"/>
      <c r="Y277" s="2038"/>
      <c r="Z277" s="2038"/>
      <c r="AA277" s="2038"/>
      <c r="AB277" s="2038"/>
      <c r="AC277" s="2038"/>
      <c r="AD277" s="2038"/>
      <c r="AE277" s="2038"/>
      <c r="AF277" s="2038"/>
      <c r="AG277" s="2038"/>
      <c r="AH277" s="2038"/>
    </row>
    <row r="278" spans="1:34" s="336" customFormat="1" ht="16.5" customHeight="1">
      <c r="A278" s="2021">
        <v>23</v>
      </c>
      <c r="B278" s="2080" t="s">
        <v>1853</v>
      </c>
      <c r="C278" s="2081"/>
      <c r="D278" s="2082"/>
      <c r="E278" s="2083"/>
      <c r="F278" s="2027" t="s">
        <v>960</v>
      </c>
      <c r="G278" s="2031">
        <v>3800</v>
      </c>
      <c r="H278" s="2027"/>
      <c r="I278" s="2028"/>
      <c r="J278" s="2028"/>
      <c r="K278" s="2028">
        <v>1</v>
      </c>
      <c r="L278" s="2028"/>
      <c r="M278" s="2028"/>
      <c r="N278" s="2028"/>
      <c r="O278" s="2028"/>
      <c r="P278" s="2028"/>
      <c r="Q278" s="2028"/>
      <c r="R278" s="2028"/>
      <c r="S278" s="2028"/>
      <c r="T278" s="2028"/>
      <c r="U278" s="2044">
        <v>1</v>
      </c>
      <c r="V278" s="2030">
        <f t="shared" si="11"/>
        <v>3800</v>
      </c>
      <c r="W278" s="2038"/>
      <c r="X278" s="2038"/>
      <c r="Y278" s="2038"/>
      <c r="Z278" s="2038"/>
      <c r="AA278" s="2038"/>
      <c r="AB278" s="2038"/>
      <c r="AC278" s="2038"/>
      <c r="AD278" s="2038"/>
      <c r="AE278" s="2038"/>
      <c r="AF278" s="2038"/>
      <c r="AG278" s="2038"/>
      <c r="AH278" s="2038"/>
    </row>
    <row r="279" spans="1:34" s="336" customFormat="1" ht="16.5" customHeight="1">
      <c r="A279" s="2021">
        <v>24</v>
      </c>
      <c r="B279" s="2080" t="s">
        <v>1834</v>
      </c>
      <c r="C279" s="2081"/>
      <c r="D279" s="2082"/>
      <c r="E279" s="2083"/>
      <c r="F279" s="2027" t="s">
        <v>960</v>
      </c>
      <c r="G279" s="2031">
        <v>2600</v>
      </c>
      <c r="H279" s="2027"/>
      <c r="I279" s="2028"/>
      <c r="J279" s="2028"/>
      <c r="K279" s="2028">
        <v>1</v>
      </c>
      <c r="L279" s="2028"/>
      <c r="M279" s="2028"/>
      <c r="N279" s="2028"/>
      <c r="O279" s="2028"/>
      <c r="P279" s="2028"/>
      <c r="Q279" s="2028"/>
      <c r="R279" s="2028"/>
      <c r="S279" s="2028"/>
      <c r="T279" s="2028"/>
      <c r="U279" s="2044">
        <v>1</v>
      </c>
      <c r="V279" s="2030">
        <f t="shared" si="11"/>
        <v>2600</v>
      </c>
      <c r="W279" s="2038"/>
      <c r="X279" s="2038"/>
      <c r="Y279" s="2038"/>
      <c r="Z279" s="2038"/>
      <c r="AA279" s="2038"/>
      <c r="AB279" s="2038"/>
      <c r="AC279" s="2038"/>
      <c r="AD279" s="2038"/>
      <c r="AE279" s="2038"/>
      <c r="AF279" s="2038"/>
      <c r="AG279" s="2038"/>
      <c r="AH279" s="2038"/>
    </row>
    <row r="280" spans="1:34" s="336" customFormat="1" ht="16.5" customHeight="1">
      <c r="A280" s="2021">
        <v>25</v>
      </c>
      <c r="B280" s="2080" t="s">
        <v>1790</v>
      </c>
      <c r="C280" s="2081"/>
      <c r="D280" s="2082"/>
      <c r="E280" s="2083"/>
      <c r="F280" s="2027" t="s">
        <v>278</v>
      </c>
      <c r="G280" s="2031">
        <v>3000</v>
      </c>
      <c r="H280" s="2027"/>
      <c r="I280" s="2028"/>
      <c r="J280" s="2028"/>
      <c r="K280" s="2028">
        <v>2</v>
      </c>
      <c r="L280" s="2028"/>
      <c r="M280" s="2028"/>
      <c r="N280" s="2028"/>
      <c r="O280" s="2028"/>
      <c r="P280" s="2028"/>
      <c r="Q280" s="2028"/>
      <c r="R280" s="2028"/>
      <c r="S280" s="2028"/>
      <c r="T280" s="2028"/>
      <c r="U280" s="2044">
        <v>2</v>
      </c>
      <c r="V280" s="2030">
        <f t="shared" si="11"/>
        <v>6000</v>
      </c>
      <c r="W280" s="2038"/>
      <c r="X280" s="2038"/>
      <c r="Y280" s="2038"/>
      <c r="Z280" s="2038"/>
      <c r="AA280" s="2038"/>
      <c r="AB280" s="2038"/>
      <c r="AC280" s="2038"/>
      <c r="AD280" s="2038"/>
      <c r="AE280" s="2038"/>
      <c r="AF280" s="2038"/>
      <c r="AG280" s="2038"/>
      <c r="AH280" s="2038"/>
    </row>
    <row r="281" spans="1:34" s="336" customFormat="1" ht="16.5" customHeight="1">
      <c r="A281" s="2021">
        <v>26</v>
      </c>
      <c r="B281" s="2080" t="s">
        <v>1854</v>
      </c>
      <c r="C281" s="2081"/>
      <c r="D281" s="2082"/>
      <c r="E281" s="2083"/>
      <c r="F281" s="2027" t="s">
        <v>960</v>
      </c>
      <c r="G281" s="2031">
        <v>380</v>
      </c>
      <c r="H281" s="2027"/>
      <c r="I281" s="2028"/>
      <c r="J281" s="2028"/>
      <c r="K281" s="2028">
        <v>1</v>
      </c>
      <c r="L281" s="2028"/>
      <c r="M281" s="2028"/>
      <c r="N281" s="2028"/>
      <c r="O281" s="2028"/>
      <c r="P281" s="2028"/>
      <c r="Q281" s="2028"/>
      <c r="R281" s="2028"/>
      <c r="S281" s="2028"/>
      <c r="T281" s="2028"/>
      <c r="U281" s="2044">
        <v>1</v>
      </c>
      <c r="V281" s="2030">
        <f t="shared" si="11"/>
        <v>380</v>
      </c>
      <c r="W281" s="2038"/>
      <c r="X281" s="2038"/>
      <c r="Y281" s="2038"/>
      <c r="Z281" s="2038"/>
      <c r="AA281" s="2038"/>
      <c r="AB281" s="2038"/>
      <c r="AC281" s="2038"/>
      <c r="AD281" s="2038"/>
      <c r="AE281" s="2038"/>
      <c r="AF281" s="2038"/>
      <c r="AG281" s="2038"/>
      <c r="AH281" s="2038"/>
    </row>
    <row r="282" spans="1:34" s="336" customFormat="1" ht="16.5" customHeight="1">
      <c r="A282" s="2021">
        <v>27</v>
      </c>
      <c r="B282" s="2080" t="s">
        <v>1855</v>
      </c>
      <c r="C282" s="2081"/>
      <c r="D282" s="2082"/>
      <c r="E282" s="2083"/>
      <c r="F282" s="2027" t="s">
        <v>278</v>
      </c>
      <c r="G282" s="2031">
        <v>480</v>
      </c>
      <c r="H282" s="2027"/>
      <c r="I282" s="2028"/>
      <c r="J282" s="2028"/>
      <c r="K282" s="2028">
        <v>2</v>
      </c>
      <c r="L282" s="2028"/>
      <c r="M282" s="2028"/>
      <c r="N282" s="2028"/>
      <c r="O282" s="2028"/>
      <c r="P282" s="2028"/>
      <c r="Q282" s="2028"/>
      <c r="R282" s="2028"/>
      <c r="S282" s="2028"/>
      <c r="T282" s="2028"/>
      <c r="U282" s="2044">
        <v>2</v>
      </c>
      <c r="V282" s="2030">
        <f t="shared" si="11"/>
        <v>960</v>
      </c>
      <c r="W282" s="2038"/>
      <c r="X282" s="2038"/>
      <c r="Y282" s="2038"/>
      <c r="Z282" s="2038"/>
      <c r="AA282" s="2038"/>
      <c r="AB282" s="2038"/>
      <c r="AC282" s="2038"/>
      <c r="AD282" s="2038"/>
      <c r="AE282" s="2038"/>
      <c r="AF282" s="2038"/>
      <c r="AG282" s="2038"/>
      <c r="AH282" s="2038"/>
    </row>
    <row r="283" spans="1:34" s="336" customFormat="1" ht="16.5" customHeight="1">
      <c r="A283" s="2021">
        <v>28</v>
      </c>
      <c r="B283" s="2080" t="s">
        <v>1856</v>
      </c>
      <c r="C283" s="2081"/>
      <c r="D283" s="2082"/>
      <c r="E283" s="2083"/>
      <c r="F283" s="2027" t="s">
        <v>960</v>
      </c>
      <c r="G283" s="2031">
        <v>480</v>
      </c>
      <c r="H283" s="2027"/>
      <c r="I283" s="2028"/>
      <c r="J283" s="2028"/>
      <c r="K283" s="2028">
        <v>1</v>
      </c>
      <c r="L283" s="2028"/>
      <c r="M283" s="2028"/>
      <c r="N283" s="2028"/>
      <c r="O283" s="2028"/>
      <c r="P283" s="2028"/>
      <c r="Q283" s="2028"/>
      <c r="R283" s="2028"/>
      <c r="S283" s="2028"/>
      <c r="T283" s="2028"/>
      <c r="U283" s="2044">
        <v>1</v>
      </c>
      <c r="V283" s="2030">
        <f t="shared" si="11"/>
        <v>480</v>
      </c>
      <c r="W283" s="2038"/>
      <c r="X283" s="2038"/>
      <c r="Y283" s="2038"/>
      <c r="Z283" s="2038"/>
      <c r="AA283" s="2038"/>
      <c r="AB283" s="2038"/>
      <c r="AC283" s="2038"/>
      <c r="AD283" s="2038"/>
      <c r="AE283" s="2038"/>
      <c r="AF283" s="2038"/>
      <c r="AG283" s="2038"/>
      <c r="AH283" s="2038"/>
    </row>
    <row r="284" spans="1:34" s="336" customFormat="1" ht="16.5" customHeight="1">
      <c r="A284" s="2050" t="s">
        <v>1857</v>
      </c>
      <c r="B284" s="2051"/>
      <c r="C284" s="2052"/>
      <c r="D284" s="2053"/>
      <c r="E284" s="2054"/>
      <c r="F284" s="2054"/>
      <c r="G284" s="2054"/>
      <c r="H284" s="2054"/>
      <c r="I284" s="2054"/>
      <c r="J284" s="2054"/>
      <c r="K284" s="2054"/>
      <c r="L284" s="2054"/>
      <c r="M284" s="2054"/>
      <c r="N284" s="2054"/>
      <c r="O284" s="2054"/>
      <c r="P284" s="2054"/>
      <c r="Q284" s="2054"/>
      <c r="R284" s="2054"/>
      <c r="S284" s="2054"/>
      <c r="T284" s="2054"/>
      <c r="U284" s="2055"/>
      <c r="V284" s="2056"/>
      <c r="W284" s="2038"/>
      <c r="X284" s="2038"/>
      <c r="Y284" s="2038"/>
      <c r="Z284" s="2038"/>
      <c r="AA284" s="2038"/>
      <c r="AB284" s="2038"/>
      <c r="AC284" s="2038"/>
      <c r="AD284" s="2038"/>
      <c r="AE284" s="2038"/>
      <c r="AF284" s="2038"/>
      <c r="AG284" s="2038"/>
      <c r="AH284" s="2038"/>
    </row>
    <row r="285" spans="1:34" s="336" customFormat="1" ht="16.5" customHeight="1">
      <c r="A285" s="2057"/>
      <c r="B285" s="2058"/>
      <c r="C285" s="2059"/>
      <c r="D285" s="2060"/>
      <c r="E285" s="2061"/>
      <c r="F285" s="2061"/>
      <c r="G285" s="2061"/>
      <c r="H285" s="2061"/>
      <c r="I285" s="2061"/>
      <c r="J285" s="2061"/>
      <c r="K285" s="2061"/>
      <c r="L285" s="2061"/>
      <c r="M285" s="2061"/>
      <c r="N285" s="2061"/>
      <c r="O285" s="2061"/>
      <c r="P285" s="2061"/>
      <c r="Q285" s="2061"/>
      <c r="R285" s="2061"/>
      <c r="S285" s="2061"/>
      <c r="T285" s="2061"/>
      <c r="U285" s="2062"/>
      <c r="V285" s="2063"/>
      <c r="W285" s="2038"/>
      <c r="X285" s="2038"/>
      <c r="Y285" s="2038"/>
      <c r="Z285" s="2038"/>
      <c r="AA285" s="2038"/>
      <c r="AB285" s="2038"/>
      <c r="AC285" s="2038"/>
      <c r="AD285" s="2038"/>
      <c r="AE285" s="2038"/>
      <c r="AF285" s="2038"/>
      <c r="AG285" s="2038"/>
      <c r="AH285" s="2038"/>
    </row>
    <row r="286" spans="1:34" s="336" customFormat="1" ht="16.5" customHeight="1">
      <c r="A286" s="2021">
        <v>1</v>
      </c>
      <c r="B286" s="2080" t="s">
        <v>1858</v>
      </c>
      <c r="C286" s="2081"/>
      <c r="D286" s="2082"/>
      <c r="E286" s="2083"/>
      <c r="F286" s="2027" t="s">
        <v>960</v>
      </c>
      <c r="G286" s="2031">
        <v>6000</v>
      </c>
      <c r="H286" s="2027"/>
      <c r="I286" s="2028"/>
      <c r="J286" s="2028"/>
      <c r="K286" s="2028">
        <v>1</v>
      </c>
      <c r="L286" s="2028"/>
      <c r="M286" s="2028"/>
      <c r="N286" s="2028"/>
      <c r="O286" s="2028"/>
      <c r="P286" s="2028"/>
      <c r="Q286" s="2028"/>
      <c r="R286" s="2028"/>
      <c r="S286" s="2028"/>
      <c r="T286" s="2028"/>
      <c r="U286" s="2044">
        <v>1</v>
      </c>
      <c r="V286" s="2030">
        <f t="shared" si="11"/>
        <v>6000</v>
      </c>
      <c r="W286" s="2038"/>
      <c r="X286" s="2038"/>
      <c r="Y286" s="2038"/>
      <c r="Z286" s="2038"/>
      <c r="AA286" s="2038"/>
      <c r="AB286" s="2038"/>
      <c r="AC286" s="2038"/>
      <c r="AD286" s="2038"/>
      <c r="AE286" s="2038"/>
      <c r="AF286" s="2038"/>
      <c r="AG286" s="2038"/>
      <c r="AH286" s="2038"/>
    </row>
    <row r="287" spans="1:34" s="336" customFormat="1" ht="16.5" customHeight="1">
      <c r="A287" s="2021">
        <v>2</v>
      </c>
      <c r="B287" s="2080" t="s">
        <v>1859</v>
      </c>
      <c r="C287" s="2081"/>
      <c r="D287" s="2082"/>
      <c r="E287" s="2083"/>
      <c r="F287" s="2027" t="s">
        <v>278</v>
      </c>
      <c r="G287" s="2031">
        <v>150</v>
      </c>
      <c r="H287" s="2027"/>
      <c r="I287" s="2028"/>
      <c r="J287" s="2028"/>
      <c r="K287" s="2028">
        <v>16</v>
      </c>
      <c r="L287" s="2028"/>
      <c r="M287" s="2028"/>
      <c r="N287" s="2028"/>
      <c r="O287" s="2028"/>
      <c r="P287" s="2028"/>
      <c r="Q287" s="2028"/>
      <c r="R287" s="2028"/>
      <c r="S287" s="2028"/>
      <c r="T287" s="2028"/>
      <c r="U287" s="2044">
        <v>16</v>
      </c>
      <c r="V287" s="2030">
        <f t="shared" si="11"/>
        <v>2400</v>
      </c>
      <c r="W287" s="2038"/>
      <c r="X287" s="2038"/>
      <c r="Y287" s="2038"/>
      <c r="Z287" s="2038"/>
      <c r="AA287" s="2038"/>
      <c r="AB287" s="2038"/>
      <c r="AC287" s="2038"/>
      <c r="AD287" s="2038"/>
      <c r="AE287" s="2038"/>
      <c r="AF287" s="2038"/>
      <c r="AG287" s="2038"/>
      <c r="AH287" s="2038"/>
    </row>
    <row r="288" spans="1:34" s="336" customFormat="1" ht="16.5" customHeight="1">
      <c r="A288" s="2021">
        <v>4</v>
      </c>
      <c r="B288" s="2080" t="s">
        <v>1860</v>
      </c>
      <c r="C288" s="2081"/>
      <c r="D288" s="2082"/>
      <c r="E288" s="2083"/>
      <c r="F288" s="2027" t="s">
        <v>404</v>
      </c>
      <c r="G288" s="2031">
        <v>3800</v>
      </c>
      <c r="H288" s="2027"/>
      <c r="I288" s="2028"/>
      <c r="J288" s="2028"/>
      <c r="K288" s="2028">
        <v>1</v>
      </c>
      <c r="L288" s="2028"/>
      <c r="M288" s="2028"/>
      <c r="N288" s="2028"/>
      <c r="O288" s="2028"/>
      <c r="P288" s="2028"/>
      <c r="Q288" s="2028"/>
      <c r="R288" s="2028"/>
      <c r="S288" s="2028"/>
      <c r="T288" s="2028"/>
      <c r="U288" s="2044">
        <v>1</v>
      </c>
      <c r="V288" s="2030">
        <f t="shared" si="11"/>
        <v>3800</v>
      </c>
      <c r="W288" s="2038"/>
      <c r="X288" s="2038"/>
      <c r="Y288" s="2038"/>
      <c r="Z288" s="2038"/>
      <c r="AA288" s="2038"/>
      <c r="AB288" s="2038"/>
      <c r="AC288" s="2038"/>
      <c r="AD288" s="2038"/>
      <c r="AE288" s="2038"/>
      <c r="AF288" s="2038"/>
      <c r="AG288" s="2038"/>
      <c r="AH288" s="2038"/>
    </row>
    <row r="289" spans="1:34" s="336" customFormat="1" ht="16.5" customHeight="1">
      <c r="A289" s="2021">
        <v>5</v>
      </c>
      <c r="B289" s="2080" t="s">
        <v>1861</v>
      </c>
      <c r="C289" s="2081"/>
      <c r="D289" s="2082"/>
      <c r="E289" s="2083"/>
      <c r="F289" s="2027" t="s">
        <v>278</v>
      </c>
      <c r="G289" s="2031">
        <v>625</v>
      </c>
      <c r="H289" s="2027"/>
      <c r="I289" s="2028"/>
      <c r="J289" s="2028"/>
      <c r="K289" s="2028">
        <v>5</v>
      </c>
      <c r="L289" s="2028"/>
      <c r="M289" s="2028"/>
      <c r="N289" s="2028"/>
      <c r="O289" s="2028"/>
      <c r="P289" s="2028"/>
      <c r="Q289" s="2028"/>
      <c r="R289" s="2028"/>
      <c r="S289" s="2028"/>
      <c r="T289" s="2028"/>
      <c r="U289" s="2044">
        <v>5</v>
      </c>
      <c r="V289" s="2030">
        <f t="shared" si="11"/>
        <v>3125</v>
      </c>
      <c r="W289" s="2038"/>
      <c r="X289" s="2038"/>
      <c r="Y289" s="2038"/>
      <c r="Z289" s="2038"/>
      <c r="AA289" s="2038"/>
      <c r="AB289" s="2038"/>
      <c r="AC289" s="2038"/>
      <c r="AD289" s="2038"/>
      <c r="AE289" s="2038"/>
      <c r="AF289" s="2038"/>
      <c r="AG289" s="2038"/>
      <c r="AH289" s="2038"/>
    </row>
    <row r="290" spans="1:34" s="336" customFormat="1" ht="16.5" customHeight="1">
      <c r="A290" s="2021">
        <v>6</v>
      </c>
      <c r="B290" s="2080" t="s">
        <v>616</v>
      </c>
      <c r="C290" s="2081"/>
      <c r="D290" s="2082"/>
      <c r="E290" s="2083"/>
      <c r="F290" s="2027" t="s">
        <v>278</v>
      </c>
      <c r="G290" s="2031">
        <v>1140</v>
      </c>
      <c r="H290" s="2027"/>
      <c r="I290" s="2028"/>
      <c r="J290" s="2028"/>
      <c r="K290" s="2028">
        <v>2</v>
      </c>
      <c r="L290" s="2028"/>
      <c r="M290" s="2028"/>
      <c r="N290" s="2028"/>
      <c r="O290" s="2028"/>
      <c r="P290" s="2028"/>
      <c r="Q290" s="2028"/>
      <c r="R290" s="2028"/>
      <c r="S290" s="2028"/>
      <c r="T290" s="2028"/>
      <c r="U290" s="2044">
        <v>2</v>
      </c>
      <c r="V290" s="2030">
        <f t="shared" si="11"/>
        <v>2280</v>
      </c>
      <c r="W290" s="2038"/>
      <c r="X290" s="2038"/>
      <c r="Y290" s="2038"/>
      <c r="Z290" s="2038"/>
      <c r="AA290" s="2038"/>
      <c r="AB290" s="2038"/>
      <c r="AC290" s="2038"/>
      <c r="AD290" s="2038"/>
      <c r="AE290" s="2038"/>
      <c r="AF290" s="2038"/>
      <c r="AG290" s="2038"/>
      <c r="AH290" s="2038"/>
    </row>
    <row r="291" spans="1:34" s="336" customFormat="1" ht="16.5" customHeight="1">
      <c r="A291" s="2021">
        <v>7</v>
      </c>
      <c r="B291" s="2080" t="s">
        <v>615</v>
      </c>
      <c r="C291" s="2081"/>
      <c r="D291" s="2082"/>
      <c r="E291" s="2083"/>
      <c r="F291" s="2027" t="s">
        <v>278</v>
      </c>
      <c r="G291" s="2031">
        <v>1300</v>
      </c>
      <c r="H291" s="2027"/>
      <c r="I291" s="2028"/>
      <c r="J291" s="2028"/>
      <c r="K291" s="2028">
        <v>2</v>
      </c>
      <c r="L291" s="2028"/>
      <c r="M291" s="2028"/>
      <c r="N291" s="2028"/>
      <c r="O291" s="2028"/>
      <c r="P291" s="2028"/>
      <c r="Q291" s="2028"/>
      <c r="R291" s="2028"/>
      <c r="S291" s="2028"/>
      <c r="T291" s="2028"/>
      <c r="U291" s="2044">
        <v>2</v>
      </c>
      <c r="V291" s="2030">
        <f t="shared" si="11"/>
        <v>2600</v>
      </c>
      <c r="W291" s="2038"/>
      <c r="X291" s="2038"/>
      <c r="Y291" s="2038"/>
      <c r="Z291" s="2038"/>
      <c r="AA291" s="2038"/>
      <c r="AB291" s="2038"/>
      <c r="AC291" s="2038"/>
      <c r="AD291" s="2038"/>
      <c r="AE291" s="2038"/>
      <c r="AF291" s="2038"/>
      <c r="AG291" s="2038"/>
      <c r="AH291" s="2038"/>
    </row>
    <row r="292" spans="1:34" s="336" customFormat="1" ht="16.5" customHeight="1">
      <c r="A292" s="2021">
        <v>8</v>
      </c>
      <c r="B292" s="2080" t="s">
        <v>1738</v>
      </c>
      <c r="C292" s="2081"/>
      <c r="D292" s="2082"/>
      <c r="E292" s="2083"/>
      <c r="F292" s="2027" t="s">
        <v>278</v>
      </c>
      <c r="G292" s="2031">
        <v>2850</v>
      </c>
      <c r="H292" s="2027"/>
      <c r="I292" s="2028"/>
      <c r="J292" s="2028"/>
      <c r="K292" s="2028">
        <v>2</v>
      </c>
      <c r="L292" s="2028"/>
      <c r="M292" s="2028"/>
      <c r="N292" s="2028"/>
      <c r="O292" s="2028"/>
      <c r="P292" s="2028"/>
      <c r="Q292" s="2028"/>
      <c r="R292" s="2028"/>
      <c r="S292" s="2028"/>
      <c r="T292" s="2028"/>
      <c r="U292" s="2044">
        <v>2</v>
      </c>
      <c r="V292" s="2030">
        <f t="shared" si="11"/>
        <v>5700</v>
      </c>
      <c r="W292" s="2038"/>
      <c r="X292" s="2038"/>
      <c r="Y292" s="2038"/>
      <c r="Z292" s="2038"/>
      <c r="AA292" s="2038"/>
      <c r="AB292" s="2038"/>
      <c r="AC292" s="2038"/>
      <c r="AD292" s="2038"/>
      <c r="AE292" s="2038"/>
      <c r="AF292" s="2038"/>
      <c r="AG292" s="2038"/>
      <c r="AH292" s="2038"/>
    </row>
    <row r="293" spans="1:34" s="336" customFormat="1" ht="16.5" customHeight="1">
      <c r="A293" s="2021">
        <v>9</v>
      </c>
      <c r="B293" s="2080" t="s">
        <v>1807</v>
      </c>
      <c r="C293" s="2081"/>
      <c r="D293" s="2082"/>
      <c r="E293" s="2083"/>
      <c r="F293" s="2027" t="s">
        <v>960</v>
      </c>
      <c r="G293" s="2031">
        <v>2550</v>
      </c>
      <c r="H293" s="2027"/>
      <c r="I293" s="2028"/>
      <c r="J293" s="2028"/>
      <c r="K293" s="2028">
        <v>1</v>
      </c>
      <c r="L293" s="2028"/>
      <c r="M293" s="2028"/>
      <c r="N293" s="2028"/>
      <c r="O293" s="2028"/>
      <c r="P293" s="2028"/>
      <c r="Q293" s="2028"/>
      <c r="R293" s="2028"/>
      <c r="S293" s="2028"/>
      <c r="T293" s="2028"/>
      <c r="U293" s="2044">
        <v>1</v>
      </c>
      <c r="V293" s="2030">
        <f t="shared" si="11"/>
        <v>2550</v>
      </c>
      <c r="W293" s="2038"/>
      <c r="X293" s="2038"/>
      <c r="Y293" s="2038"/>
      <c r="Z293" s="2038"/>
      <c r="AA293" s="2038"/>
      <c r="AB293" s="2038"/>
      <c r="AC293" s="2038"/>
      <c r="AD293" s="2038"/>
      <c r="AE293" s="2038"/>
      <c r="AF293" s="2038"/>
      <c r="AG293" s="2038"/>
      <c r="AH293" s="2038"/>
    </row>
    <row r="294" spans="1:34" s="336" customFormat="1" ht="16.5" customHeight="1">
      <c r="A294" s="2021">
        <v>10</v>
      </c>
      <c r="B294" s="2080" t="s">
        <v>1829</v>
      </c>
      <c r="C294" s="2081"/>
      <c r="D294" s="2082"/>
      <c r="E294" s="2083"/>
      <c r="F294" s="2027" t="s">
        <v>278</v>
      </c>
      <c r="G294" s="2031">
        <v>90</v>
      </c>
      <c r="H294" s="2027"/>
      <c r="I294" s="2028"/>
      <c r="J294" s="2028"/>
      <c r="K294" s="2028">
        <v>2</v>
      </c>
      <c r="L294" s="2028"/>
      <c r="M294" s="2028"/>
      <c r="N294" s="2028"/>
      <c r="O294" s="2028"/>
      <c r="P294" s="2028"/>
      <c r="Q294" s="2028"/>
      <c r="R294" s="2028"/>
      <c r="S294" s="2028"/>
      <c r="T294" s="2028"/>
      <c r="U294" s="2044">
        <v>2</v>
      </c>
      <c r="V294" s="2030">
        <f t="shared" si="11"/>
        <v>180</v>
      </c>
      <c r="W294" s="2038"/>
      <c r="X294" s="2038"/>
      <c r="Y294" s="2038"/>
      <c r="Z294" s="2038"/>
      <c r="AA294" s="2038"/>
      <c r="AB294" s="2038"/>
      <c r="AC294" s="2038"/>
      <c r="AD294" s="2038"/>
      <c r="AE294" s="2038"/>
      <c r="AF294" s="2038"/>
      <c r="AG294" s="2038"/>
      <c r="AH294" s="2038"/>
    </row>
    <row r="295" spans="1:34" s="336" customFormat="1" ht="16.5" customHeight="1">
      <c r="A295" s="2021">
        <v>11</v>
      </c>
      <c r="B295" s="2080" t="s">
        <v>1862</v>
      </c>
      <c r="C295" s="2081"/>
      <c r="D295" s="2082"/>
      <c r="E295" s="2083"/>
      <c r="F295" s="2027" t="s">
        <v>960</v>
      </c>
      <c r="G295" s="2031">
        <v>540</v>
      </c>
      <c r="H295" s="2027"/>
      <c r="I295" s="2028"/>
      <c r="J295" s="2028"/>
      <c r="K295" s="2028">
        <v>1</v>
      </c>
      <c r="L295" s="2028"/>
      <c r="M295" s="2028"/>
      <c r="N295" s="2028"/>
      <c r="O295" s="2028"/>
      <c r="P295" s="2028"/>
      <c r="Q295" s="2028"/>
      <c r="R295" s="2028"/>
      <c r="S295" s="2028"/>
      <c r="T295" s="2028"/>
      <c r="U295" s="2044">
        <v>1</v>
      </c>
      <c r="V295" s="2030">
        <f t="shared" si="11"/>
        <v>540</v>
      </c>
      <c r="W295" s="2038"/>
      <c r="X295" s="2038"/>
      <c r="Y295" s="2038"/>
      <c r="Z295" s="2038"/>
      <c r="AA295" s="2038"/>
      <c r="AB295" s="2038"/>
      <c r="AC295" s="2038"/>
      <c r="AD295" s="2038"/>
      <c r="AE295" s="2038"/>
      <c r="AF295" s="2038"/>
      <c r="AG295" s="2038"/>
      <c r="AH295" s="2038"/>
    </row>
    <row r="296" spans="1:34" s="336" customFormat="1" ht="16.5" customHeight="1">
      <c r="A296" s="2021">
        <v>12</v>
      </c>
      <c r="B296" s="2080" t="s">
        <v>1863</v>
      </c>
      <c r="C296" s="2081"/>
      <c r="D296" s="2082"/>
      <c r="E296" s="2083"/>
      <c r="F296" s="2027" t="s">
        <v>960</v>
      </c>
      <c r="G296" s="2031">
        <v>2850</v>
      </c>
      <c r="H296" s="2027"/>
      <c r="I296" s="2028"/>
      <c r="J296" s="2028"/>
      <c r="K296" s="2028">
        <v>1</v>
      </c>
      <c r="L296" s="2028"/>
      <c r="M296" s="2028"/>
      <c r="N296" s="2028"/>
      <c r="O296" s="2028"/>
      <c r="P296" s="2028"/>
      <c r="Q296" s="2028"/>
      <c r="R296" s="2028"/>
      <c r="S296" s="2028"/>
      <c r="T296" s="2028"/>
      <c r="U296" s="2044">
        <v>1</v>
      </c>
      <c r="V296" s="2030">
        <f t="shared" si="11"/>
        <v>2850</v>
      </c>
      <c r="W296" s="2038"/>
      <c r="X296" s="2038"/>
      <c r="Y296" s="2038"/>
      <c r="Z296" s="2038"/>
      <c r="AA296" s="2038"/>
      <c r="AB296" s="2038"/>
      <c r="AC296" s="2038"/>
      <c r="AD296" s="2038"/>
      <c r="AE296" s="2038"/>
      <c r="AF296" s="2038"/>
      <c r="AG296" s="2038"/>
      <c r="AH296" s="2038"/>
    </row>
    <row r="297" spans="1:34" s="336" customFormat="1" ht="16.5" customHeight="1">
      <c r="A297" s="2021">
        <v>13</v>
      </c>
      <c r="B297" s="2080" t="s">
        <v>1715</v>
      </c>
      <c r="C297" s="2081"/>
      <c r="D297" s="2082"/>
      <c r="E297" s="2083"/>
      <c r="F297" s="2027" t="s">
        <v>278</v>
      </c>
      <c r="G297" s="2031">
        <v>180</v>
      </c>
      <c r="H297" s="2027"/>
      <c r="I297" s="2028"/>
      <c r="J297" s="2028"/>
      <c r="K297" s="2028">
        <v>3</v>
      </c>
      <c r="L297" s="2028"/>
      <c r="M297" s="2028"/>
      <c r="N297" s="2028"/>
      <c r="O297" s="2028"/>
      <c r="P297" s="2028"/>
      <c r="Q297" s="2028"/>
      <c r="R297" s="2028"/>
      <c r="S297" s="2028"/>
      <c r="T297" s="2028"/>
      <c r="U297" s="2044">
        <v>3</v>
      </c>
      <c r="V297" s="2030">
        <f t="shared" si="11"/>
        <v>540</v>
      </c>
      <c r="W297" s="2038"/>
      <c r="X297" s="2038"/>
      <c r="Y297" s="2038"/>
      <c r="Z297" s="2038"/>
      <c r="AA297" s="2038"/>
      <c r="AB297" s="2038"/>
      <c r="AC297" s="2038"/>
      <c r="AD297" s="2038"/>
      <c r="AE297" s="2038"/>
      <c r="AF297" s="2038"/>
      <c r="AG297" s="2038"/>
      <c r="AH297" s="2038"/>
    </row>
    <row r="298" spans="1:34" s="336" customFormat="1" ht="16.5" customHeight="1">
      <c r="A298" s="2021">
        <v>14</v>
      </c>
      <c r="B298" s="2080" t="s">
        <v>1864</v>
      </c>
      <c r="C298" s="2081"/>
      <c r="D298" s="2082"/>
      <c r="E298" s="2083"/>
      <c r="F298" s="2027" t="s">
        <v>960</v>
      </c>
      <c r="G298" s="2031">
        <v>1350</v>
      </c>
      <c r="H298" s="2027"/>
      <c r="I298" s="2028"/>
      <c r="J298" s="2028"/>
      <c r="K298" s="2028">
        <v>1</v>
      </c>
      <c r="L298" s="2028"/>
      <c r="M298" s="2028"/>
      <c r="N298" s="2028"/>
      <c r="O298" s="2028"/>
      <c r="P298" s="2028"/>
      <c r="Q298" s="2028"/>
      <c r="R298" s="2028"/>
      <c r="S298" s="2028"/>
      <c r="T298" s="2028"/>
      <c r="U298" s="2044">
        <v>1</v>
      </c>
      <c r="V298" s="2030">
        <f t="shared" si="11"/>
        <v>1350</v>
      </c>
      <c r="W298" s="2038"/>
      <c r="X298" s="2038"/>
      <c r="Y298" s="2038"/>
      <c r="Z298" s="2038"/>
      <c r="AA298" s="2038"/>
      <c r="AB298" s="2038"/>
      <c r="AC298" s="2038"/>
      <c r="AD298" s="2038"/>
      <c r="AE298" s="2038"/>
      <c r="AF298" s="2038"/>
      <c r="AG298" s="2038"/>
      <c r="AH298" s="2038"/>
    </row>
    <row r="299" spans="1:34" s="336" customFormat="1" ht="16.5" customHeight="1">
      <c r="A299" s="2021">
        <v>15</v>
      </c>
      <c r="B299" s="2080" t="s">
        <v>1865</v>
      </c>
      <c r="C299" s="2081"/>
      <c r="D299" s="2082"/>
      <c r="E299" s="2083"/>
      <c r="F299" s="2027" t="s">
        <v>960</v>
      </c>
      <c r="G299" s="2031">
        <v>2400</v>
      </c>
      <c r="H299" s="2027"/>
      <c r="I299" s="2028"/>
      <c r="J299" s="2028"/>
      <c r="K299" s="2028">
        <v>1</v>
      </c>
      <c r="L299" s="2028"/>
      <c r="M299" s="2028"/>
      <c r="N299" s="2028"/>
      <c r="O299" s="2028"/>
      <c r="P299" s="2028"/>
      <c r="Q299" s="2028"/>
      <c r="R299" s="2028"/>
      <c r="S299" s="2028"/>
      <c r="T299" s="2028"/>
      <c r="U299" s="2044">
        <v>1</v>
      </c>
      <c r="V299" s="2030">
        <f t="shared" si="11"/>
        <v>2400</v>
      </c>
      <c r="W299" s="2038"/>
      <c r="X299" s="2038"/>
      <c r="Y299" s="2038"/>
      <c r="Z299" s="2038"/>
      <c r="AA299" s="2038"/>
      <c r="AB299" s="2038"/>
      <c r="AC299" s="2038"/>
      <c r="AD299" s="2038"/>
      <c r="AE299" s="2038"/>
      <c r="AF299" s="2038"/>
      <c r="AG299" s="2038"/>
      <c r="AH299" s="2038"/>
    </row>
    <row r="300" spans="1:34" s="336" customFormat="1" ht="16.5" customHeight="1">
      <c r="A300" s="2021">
        <v>16</v>
      </c>
      <c r="B300" s="2080" t="s">
        <v>1866</v>
      </c>
      <c r="C300" s="2081"/>
      <c r="D300" s="2082"/>
      <c r="E300" s="2083"/>
      <c r="F300" s="2027" t="s">
        <v>960</v>
      </c>
      <c r="G300" s="2031">
        <v>2400</v>
      </c>
      <c r="H300" s="2027"/>
      <c r="I300" s="2028"/>
      <c r="J300" s="2028"/>
      <c r="K300" s="2028">
        <v>1</v>
      </c>
      <c r="L300" s="2028"/>
      <c r="M300" s="2028"/>
      <c r="N300" s="2028"/>
      <c r="O300" s="2028"/>
      <c r="P300" s="2028"/>
      <c r="Q300" s="2028"/>
      <c r="R300" s="2028"/>
      <c r="S300" s="2028"/>
      <c r="T300" s="2028"/>
      <c r="U300" s="2044">
        <v>1</v>
      </c>
      <c r="V300" s="2030">
        <f t="shared" si="11"/>
        <v>2400</v>
      </c>
      <c r="W300" s="2038"/>
      <c r="X300" s="2038"/>
      <c r="Y300" s="2038"/>
      <c r="Z300" s="2038"/>
      <c r="AA300" s="2038"/>
      <c r="AB300" s="2038"/>
      <c r="AC300" s="2038"/>
      <c r="AD300" s="2038"/>
      <c r="AE300" s="2038"/>
      <c r="AF300" s="2038"/>
      <c r="AG300" s="2038"/>
      <c r="AH300" s="2038"/>
    </row>
    <row r="301" spans="1:34" s="336" customFormat="1" ht="16.5" customHeight="1">
      <c r="A301" s="2021">
        <v>18</v>
      </c>
      <c r="B301" s="2080" t="s">
        <v>1867</v>
      </c>
      <c r="C301" s="2081"/>
      <c r="D301" s="2082"/>
      <c r="E301" s="2083"/>
      <c r="F301" s="2027" t="s">
        <v>960</v>
      </c>
      <c r="G301" s="2031">
        <v>1050</v>
      </c>
      <c r="H301" s="2027"/>
      <c r="I301" s="2028"/>
      <c r="J301" s="2028"/>
      <c r="K301" s="2028">
        <v>1</v>
      </c>
      <c r="L301" s="2028"/>
      <c r="M301" s="2028"/>
      <c r="N301" s="2028"/>
      <c r="O301" s="2028"/>
      <c r="P301" s="2028"/>
      <c r="Q301" s="2028"/>
      <c r="R301" s="2028"/>
      <c r="S301" s="2028"/>
      <c r="T301" s="2028"/>
      <c r="U301" s="2044">
        <v>1</v>
      </c>
      <c r="V301" s="2030">
        <f t="shared" si="11"/>
        <v>1050</v>
      </c>
      <c r="W301" s="2038"/>
      <c r="X301" s="2038"/>
      <c r="Y301" s="2038"/>
      <c r="Z301" s="2038"/>
      <c r="AA301" s="2038"/>
      <c r="AB301" s="2038"/>
      <c r="AC301" s="2038"/>
      <c r="AD301" s="2038"/>
      <c r="AE301" s="2038"/>
      <c r="AF301" s="2038"/>
      <c r="AG301" s="2038"/>
      <c r="AH301" s="2038"/>
    </row>
    <row r="302" spans="1:34" s="336" customFormat="1" ht="16.5" customHeight="1">
      <c r="A302" s="2021">
        <v>19</v>
      </c>
      <c r="B302" s="2080" t="s">
        <v>1868</v>
      </c>
      <c r="C302" s="2081"/>
      <c r="D302" s="2082"/>
      <c r="E302" s="2083"/>
      <c r="F302" s="2027" t="s">
        <v>278</v>
      </c>
      <c r="G302" s="2031">
        <v>950</v>
      </c>
      <c r="H302" s="2027"/>
      <c r="I302" s="2028"/>
      <c r="J302" s="2028"/>
      <c r="K302" s="2028">
        <v>8</v>
      </c>
      <c r="L302" s="2028"/>
      <c r="M302" s="2028"/>
      <c r="N302" s="2028"/>
      <c r="O302" s="2028"/>
      <c r="P302" s="2028"/>
      <c r="Q302" s="2028"/>
      <c r="R302" s="2028"/>
      <c r="S302" s="2028"/>
      <c r="T302" s="2028"/>
      <c r="U302" s="2044">
        <v>8</v>
      </c>
      <c r="V302" s="2030">
        <f t="shared" si="11"/>
        <v>7600</v>
      </c>
      <c r="W302" s="2038"/>
      <c r="X302" s="2038"/>
      <c r="Y302" s="2038"/>
      <c r="Z302" s="2038"/>
      <c r="AA302" s="2038"/>
      <c r="AB302" s="2038"/>
      <c r="AC302" s="2038"/>
      <c r="AD302" s="2038"/>
      <c r="AE302" s="2038"/>
      <c r="AF302" s="2038"/>
      <c r="AG302" s="2038"/>
      <c r="AH302" s="2038"/>
    </row>
    <row r="303" spans="1:34" s="336" customFormat="1" ht="16.5" customHeight="1">
      <c r="A303" s="2021">
        <v>20</v>
      </c>
      <c r="B303" s="2080" t="s">
        <v>1869</v>
      </c>
      <c r="C303" s="2081"/>
      <c r="D303" s="2082"/>
      <c r="E303" s="2083"/>
      <c r="F303" s="2027" t="s">
        <v>960</v>
      </c>
      <c r="G303" s="2031">
        <v>1200</v>
      </c>
      <c r="H303" s="2027"/>
      <c r="I303" s="2028"/>
      <c r="J303" s="2028"/>
      <c r="K303" s="2028">
        <v>1</v>
      </c>
      <c r="L303" s="2028"/>
      <c r="M303" s="2028"/>
      <c r="N303" s="2028"/>
      <c r="O303" s="2028"/>
      <c r="P303" s="2028"/>
      <c r="Q303" s="2028"/>
      <c r="R303" s="2028"/>
      <c r="S303" s="2028"/>
      <c r="T303" s="2028"/>
      <c r="U303" s="2044">
        <v>1</v>
      </c>
      <c r="V303" s="2030">
        <f t="shared" si="11"/>
        <v>1200</v>
      </c>
      <c r="W303" s="2038"/>
      <c r="X303" s="2038"/>
      <c r="Y303" s="2038"/>
      <c r="Z303" s="2038"/>
      <c r="AA303" s="2038"/>
      <c r="AB303" s="2038"/>
      <c r="AC303" s="2038"/>
      <c r="AD303" s="2038"/>
      <c r="AE303" s="2038"/>
      <c r="AF303" s="2038"/>
      <c r="AG303" s="2038"/>
      <c r="AH303" s="2038"/>
    </row>
    <row r="304" spans="1:34" s="336" customFormat="1" ht="16.5" customHeight="1">
      <c r="A304" s="2021">
        <v>21</v>
      </c>
      <c r="B304" s="2080" t="s">
        <v>1870</v>
      </c>
      <c r="C304" s="2081"/>
      <c r="D304" s="2082"/>
      <c r="E304" s="2083"/>
      <c r="F304" s="2027" t="s">
        <v>960</v>
      </c>
      <c r="G304" s="2031">
        <v>1300</v>
      </c>
      <c r="H304" s="2027"/>
      <c r="I304" s="2028"/>
      <c r="J304" s="2028"/>
      <c r="K304" s="2028">
        <v>1</v>
      </c>
      <c r="L304" s="2028"/>
      <c r="M304" s="2028"/>
      <c r="N304" s="2028"/>
      <c r="O304" s="2028"/>
      <c r="P304" s="2028"/>
      <c r="Q304" s="2028"/>
      <c r="R304" s="2028"/>
      <c r="S304" s="2028"/>
      <c r="T304" s="2028"/>
      <c r="U304" s="2044">
        <v>1</v>
      </c>
      <c r="V304" s="2030">
        <f t="shared" si="11"/>
        <v>1300</v>
      </c>
      <c r="W304" s="2038"/>
      <c r="X304" s="2038"/>
      <c r="Y304" s="2038"/>
      <c r="Z304" s="2038"/>
      <c r="AA304" s="2038"/>
      <c r="AB304" s="2038"/>
      <c r="AC304" s="2038"/>
      <c r="AD304" s="2038"/>
      <c r="AE304" s="2038"/>
      <c r="AF304" s="2038"/>
      <c r="AG304" s="2038"/>
      <c r="AH304" s="2038"/>
    </row>
    <row r="305" spans="1:34" s="336" customFormat="1" ht="16.5" customHeight="1">
      <c r="A305" s="2021">
        <v>22</v>
      </c>
      <c r="B305" s="2080" t="s">
        <v>1871</v>
      </c>
      <c r="C305" s="2081"/>
      <c r="D305" s="2082"/>
      <c r="E305" s="2083"/>
      <c r="F305" s="2027" t="s">
        <v>960</v>
      </c>
      <c r="G305" s="2031">
        <v>4200</v>
      </c>
      <c r="H305" s="2027"/>
      <c r="I305" s="2028"/>
      <c r="J305" s="2028"/>
      <c r="K305" s="2028">
        <v>1</v>
      </c>
      <c r="L305" s="2028"/>
      <c r="M305" s="2028"/>
      <c r="N305" s="2028"/>
      <c r="O305" s="2028"/>
      <c r="P305" s="2028"/>
      <c r="Q305" s="2028"/>
      <c r="R305" s="2028"/>
      <c r="S305" s="2028"/>
      <c r="T305" s="2028"/>
      <c r="U305" s="2044">
        <v>1</v>
      </c>
      <c r="V305" s="2030">
        <f t="shared" si="11"/>
        <v>4200</v>
      </c>
      <c r="W305" s="2038"/>
      <c r="X305" s="2038"/>
      <c r="Y305" s="2038"/>
      <c r="Z305" s="2038"/>
      <c r="AA305" s="2038"/>
      <c r="AB305" s="2038"/>
      <c r="AC305" s="2038"/>
      <c r="AD305" s="2038"/>
      <c r="AE305" s="2038"/>
      <c r="AF305" s="2038"/>
      <c r="AG305" s="2038"/>
      <c r="AH305" s="2038"/>
    </row>
    <row r="306" spans="1:34" s="336" customFormat="1" ht="16.5" customHeight="1">
      <c r="A306" s="2050" t="s">
        <v>1872</v>
      </c>
      <c r="B306" s="2051"/>
      <c r="C306" s="2052"/>
      <c r="D306" s="2053"/>
      <c r="E306" s="2054"/>
      <c r="F306" s="2054"/>
      <c r="G306" s="2054"/>
      <c r="H306" s="2054"/>
      <c r="I306" s="2054"/>
      <c r="J306" s="2054"/>
      <c r="K306" s="2054"/>
      <c r="L306" s="2054"/>
      <c r="M306" s="2054"/>
      <c r="N306" s="2054"/>
      <c r="O306" s="2054"/>
      <c r="P306" s="2054"/>
      <c r="Q306" s="2054"/>
      <c r="R306" s="2054"/>
      <c r="S306" s="2054"/>
      <c r="T306" s="2054"/>
      <c r="U306" s="2055"/>
      <c r="V306" s="2056"/>
      <c r="W306" s="2038"/>
      <c r="X306" s="2038"/>
      <c r="Y306" s="2038"/>
      <c r="Z306" s="2038"/>
      <c r="AA306" s="2038"/>
      <c r="AB306" s="2038"/>
      <c r="AC306" s="2038"/>
      <c r="AD306" s="2038"/>
      <c r="AE306" s="2038"/>
      <c r="AF306" s="2038"/>
      <c r="AG306" s="2038"/>
      <c r="AH306" s="2038"/>
    </row>
    <row r="307" spans="1:34" s="336" customFormat="1" ht="16.5" customHeight="1">
      <c r="A307" s="2057"/>
      <c r="B307" s="2058"/>
      <c r="C307" s="2059"/>
      <c r="D307" s="2060"/>
      <c r="E307" s="2061"/>
      <c r="F307" s="2061"/>
      <c r="G307" s="2061"/>
      <c r="H307" s="2061"/>
      <c r="I307" s="2061"/>
      <c r="J307" s="2061"/>
      <c r="K307" s="2061"/>
      <c r="L307" s="2061"/>
      <c r="M307" s="2061"/>
      <c r="N307" s="2061"/>
      <c r="O307" s="2061"/>
      <c r="P307" s="2061"/>
      <c r="Q307" s="2061"/>
      <c r="R307" s="2061"/>
      <c r="S307" s="2061"/>
      <c r="T307" s="2061"/>
      <c r="U307" s="2062"/>
      <c r="V307" s="2063"/>
      <c r="W307" s="2038"/>
      <c r="X307" s="2038"/>
      <c r="Y307" s="2038"/>
      <c r="Z307" s="2038"/>
      <c r="AA307" s="2038"/>
      <c r="AB307" s="2038"/>
      <c r="AC307" s="2038"/>
      <c r="AD307" s="2038"/>
      <c r="AE307" s="2038"/>
      <c r="AF307" s="2038"/>
      <c r="AG307" s="2038"/>
      <c r="AH307" s="2038"/>
    </row>
    <row r="308" spans="1:34" s="336" customFormat="1" ht="16.5" customHeight="1">
      <c r="A308" s="2021">
        <v>1</v>
      </c>
      <c r="B308" s="2080" t="s">
        <v>1738</v>
      </c>
      <c r="C308" s="2086"/>
      <c r="D308" s="2082"/>
      <c r="E308" s="2083"/>
      <c r="F308" s="2027" t="s">
        <v>960</v>
      </c>
      <c r="G308" s="2031">
        <v>7000</v>
      </c>
      <c r="H308" s="2027"/>
      <c r="I308" s="2028"/>
      <c r="J308" s="2028"/>
      <c r="K308" s="2028">
        <v>1</v>
      </c>
      <c r="L308" s="2028"/>
      <c r="M308" s="2028"/>
      <c r="N308" s="2028"/>
      <c r="O308" s="2028"/>
      <c r="P308" s="2028"/>
      <c r="Q308" s="2028"/>
      <c r="R308" s="2028"/>
      <c r="S308" s="2028"/>
      <c r="T308" s="2028"/>
      <c r="U308" s="2044">
        <v>1</v>
      </c>
      <c r="V308" s="2030">
        <f t="shared" si="11"/>
        <v>7000</v>
      </c>
      <c r="W308" s="2038"/>
      <c r="X308" s="2038"/>
      <c r="Y308" s="2038"/>
      <c r="Z308" s="2038"/>
      <c r="AA308" s="2038"/>
      <c r="AB308" s="2038"/>
      <c r="AC308" s="2038"/>
      <c r="AD308" s="2038"/>
      <c r="AE308" s="2038"/>
      <c r="AF308" s="2038"/>
      <c r="AG308" s="2038"/>
      <c r="AH308" s="2038"/>
    </row>
    <row r="309" spans="1:34" s="336" customFormat="1" ht="16.5" customHeight="1">
      <c r="A309" s="2021">
        <v>2</v>
      </c>
      <c r="B309" s="2080" t="s">
        <v>1873</v>
      </c>
      <c r="C309" s="2081"/>
      <c r="D309" s="2082"/>
      <c r="E309" s="2083"/>
      <c r="F309" s="2027" t="s">
        <v>960</v>
      </c>
      <c r="G309" s="2031">
        <v>3150</v>
      </c>
      <c r="H309" s="2027"/>
      <c r="I309" s="2028"/>
      <c r="J309" s="2028"/>
      <c r="K309" s="2028">
        <v>1</v>
      </c>
      <c r="L309" s="2028"/>
      <c r="M309" s="2028"/>
      <c r="N309" s="2028"/>
      <c r="O309" s="2028"/>
      <c r="P309" s="2028"/>
      <c r="Q309" s="2028"/>
      <c r="R309" s="2028"/>
      <c r="S309" s="2028"/>
      <c r="T309" s="2028"/>
      <c r="U309" s="2044">
        <v>1</v>
      </c>
      <c r="V309" s="2030">
        <f t="shared" si="11"/>
        <v>3150</v>
      </c>
      <c r="W309" s="2038"/>
      <c r="X309" s="2038"/>
      <c r="Y309" s="2038"/>
      <c r="Z309" s="2038"/>
      <c r="AA309" s="2038"/>
      <c r="AB309" s="2038"/>
      <c r="AC309" s="2038"/>
      <c r="AD309" s="2038"/>
      <c r="AE309" s="2038"/>
      <c r="AF309" s="2038"/>
      <c r="AG309" s="2038"/>
      <c r="AH309" s="2038"/>
    </row>
    <row r="310" spans="1:34" s="336" customFormat="1" ht="16.5" customHeight="1">
      <c r="A310" s="2021">
        <v>3</v>
      </c>
      <c r="B310" s="2080" t="s">
        <v>1874</v>
      </c>
      <c r="C310" s="2081"/>
      <c r="D310" s="2082"/>
      <c r="E310" s="2083"/>
      <c r="F310" s="2027" t="s">
        <v>960</v>
      </c>
      <c r="G310" s="2031">
        <v>25500</v>
      </c>
      <c r="H310" s="2027"/>
      <c r="I310" s="2028"/>
      <c r="J310" s="2028"/>
      <c r="K310" s="2028">
        <v>1</v>
      </c>
      <c r="L310" s="2028"/>
      <c r="M310" s="2028"/>
      <c r="N310" s="2028"/>
      <c r="O310" s="2028"/>
      <c r="P310" s="2028"/>
      <c r="Q310" s="2028"/>
      <c r="R310" s="2028"/>
      <c r="S310" s="2028"/>
      <c r="T310" s="2028"/>
      <c r="U310" s="2044">
        <v>1</v>
      </c>
      <c r="V310" s="2030">
        <f t="shared" si="11"/>
        <v>25500</v>
      </c>
      <c r="W310" s="2038"/>
      <c r="X310" s="2038"/>
      <c r="Y310" s="2038"/>
      <c r="Z310" s="2038"/>
      <c r="AA310" s="2038"/>
      <c r="AB310" s="2038"/>
      <c r="AC310" s="2038"/>
      <c r="AD310" s="2038"/>
      <c r="AE310" s="2038"/>
      <c r="AF310" s="2038"/>
      <c r="AG310" s="2038"/>
      <c r="AH310" s="2038"/>
    </row>
    <row r="311" spans="1:34" s="336" customFormat="1" ht="16.5" customHeight="1">
      <c r="A311" s="2050" t="s">
        <v>1875</v>
      </c>
      <c r="B311" s="2051"/>
      <c r="C311" s="2052"/>
      <c r="D311" s="2053"/>
      <c r="E311" s="2054"/>
      <c r="F311" s="2054"/>
      <c r="G311" s="2054"/>
      <c r="H311" s="2054"/>
      <c r="I311" s="2054"/>
      <c r="J311" s="2054"/>
      <c r="K311" s="2054"/>
      <c r="L311" s="2054"/>
      <c r="M311" s="2054"/>
      <c r="N311" s="2054"/>
      <c r="O311" s="2054"/>
      <c r="P311" s="2054"/>
      <c r="Q311" s="2054"/>
      <c r="R311" s="2054"/>
      <c r="S311" s="2054"/>
      <c r="T311" s="2054"/>
      <c r="U311" s="2055"/>
      <c r="V311" s="2056"/>
      <c r="W311" s="2038"/>
      <c r="X311" s="2038"/>
      <c r="Y311" s="2038"/>
      <c r="Z311" s="2038"/>
      <c r="AA311" s="2038"/>
      <c r="AB311" s="2038"/>
      <c r="AC311" s="2038"/>
      <c r="AD311" s="2038"/>
      <c r="AE311" s="2038"/>
      <c r="AF311" s="2038"/>
      <c r="AG311" s="2038"/>
      <c r="AH311" s="2038"/>
    </row>
    <row r="312" spans="1:34" s="336" customFormat="1" ht="16.5" customHeight="1">
      <c r="A312" s="2057"/>
      <c r="B312" s="2058"/>
      <c r="C312" s="2059"/>
      <c r="D312" s="2060"/>
      <c r="E312" s="2061"/>
      <c r="F312" s="2061"/>
      <c r="G312" s="2061"/>
      <c r="H312" s="2061"/>
      <c r="I312" s="2061"/>
      <c r="J312" s="2061"/>
      <c r="K312" s="2061"/>
      <c r="L312" s="2061"/>
      <c r="M312" s="2061"/>
      <c r="N312" s="2061"/>
      <c r="O312" s="2061"/>
      <c r="P312" s="2061"/>
      <c r="Q312" s="2061"/>
      <c r="R312" s="2061"/>
      <c r="S312" s="2061"/>
      <c r="T312" s="2061"/>
      <c r="U312" s="2062"/>
      <c r="V312" s="2063"/>
      <c r="W312" s="2038"/>
      <c r="X312" s="2038"/>
      <c r="Y312" s="2038"/>
      <c r="Z312" s="2038"/>
      <c r="AA312" s="2038"/>
      <c r="AB312" s="2038"/>
      <c r="AC312" s="2038"/>
      <c r="AD312" s="2038"/>
      <c r="AE312" s="2038"/>
      <c r="AF312" s="2038"/>
      <c r="AG312" s="2038"/>
      <c r="AH312" s="2038"/>
    </row>
    <row r="313" spans="1:34" s="336" customFormat="1" ht="16.5" customHeight="1">
      <c r="A313" s="2021">
        <v>1</v>
      </c>
      <c r="B313" s="2080" t="s">
        <v>630</v>
      </c>
      <c r="C313" s="2081"/>
      <c r="D313" s="2082"/>
      <c r="E313" s="2083"/>
      <c r="F313" s="2027" t="s">
        <v>1876</v>
      </c>
      <c r="G313" s="2031">
        <v>15000</v>
      </c>
      <c r="H313" s="2027"/>
      <c r="I313" s="2028"/>
      <c r="J313" s="2028"/>
      <c r="K313" s="2028">
        <v>4</v>
      </c>
      <c r="L313" s="2028"/>
      <c r="M313" s="2028"/>
      <c r="N313" s="2028"/>
      <c r="O313" s="2028"/>
      <c r="P313" s="2028"/>
      <c r="Q313" s="2028"/>
      <c r="R313" s="2028"/>
      <c r="S313" s="2028"/>
      <c r="T313" s="2028"/>
      <c r="U313" s="2044">
        <v>4</v>
      </c>
      <c r="V313" s="2030">
        <f aca="true" t="shared" si="12" ref="V313:V363">G313*U313</f>
        <v>60000</v>
      </c>
      <c r="W313" s="2038"/>
      <c r="X313" s="2038"/>
      <c r="Y313" s="2038"/>
      <c r="Z313" s="2038"/>
      <c r="AA313" s="2038"/>
      <c r="AB313" s="2038"/>
      <c r="AC313" s="2038"/>
      <c r="AD313" s="2038"/>
      <c r="AE313" s="2038"/>
      <c r="AF313" s="2038"/>
      <c r="AG313" s="2038"/>
      <c r="AH313" s="2038"/>
    </row>
    <row r="314" spans="1:34" s="336" customFormat="1" ht="16.5" customHeight="1">
      <c r="A314" s="2021">
        <v>2</v>
      </c>
      <c r="B314" s="2080" t="s">
        <v>1877</v>
      </c>
      <c r="C314" s="2081"/>
      <c r="D314" s="2082"/>
      <c r="E314" s="2083"/>
      <c r="F314" s="2027" t="s">
        <v>278</v>
      </c>
      <c r="G314" s="2031">
        <v>48</v>
      </c>
      <c r="H314" s="2027"/>
      <c r="I314" s="2028"/>
      <c r="J314" s="2028"/>
      <c r="K314" s="2028">
        <v>2</v>
      </c>
      <c r="L314" s="2028"/>
      <c r="M314" s="2028"/>
      <c r="N314" s="2028"/>
      <c r="O314" s="2028"/>
      <c r="P314" s="2028"/>
      <c r="Q314" s="2028"/>
      <c r="R314" s="2028"/>
      <c r="S314" s="2028"/>
      <c r="T314" s="2028"/>
      <c r="U314" s="2044">
        <v>2</v>
      </c>
      <c r="V314" s="2030">
        <f t="shared" si="12"/>
        <v>96</v>
      </c>
      <c r="W314" s="2038"/>
      <c r="X314" s="2038"/>
      <c r="Y314" s="2038"/>
      <c r="Z314" s="2038"/>
      <c r="AA314" s="2038"/>
      <c r="AB314" s="2038"/>
      <c r="AC314" s="2038"/>
      <c r="AD314" s="2038"/>
      <c r="AE314" s="2038"/>
      <c r="AF314" s="2038"/>
      <c r="AG314" s="2038"/>
      <c r="AH314" s="2038"/>
    </row>
    <row r="315" spans="1:34" s="336" customFormat="1" ht="16.5" customHeight="1">
      <c r="A315" s="2021">
        <v>4</v>
      </c>
      <c r="B315" s="2080" t="s">
        <v>1688</v>
      </c>
      <c r="C315" s="2081"/>
      <c r="D315" s="2082"/>
      <c r="E315" s="2083"/>
      <c r="F315" s="2027" t="s">
        <v>278</v>
      </c>
      <c r="G315" s="2031">
        <v>1100</v>
      </c>
      <c r="H315" s="2027"/>
      <c r="I315" s="2028"/>
      <c r="J315" s="2028"/>
      <c r="K315" s="2028">
        <v>2</v>
      </c>
      <c r="L315" s="2028"/>
      <c r="M315" s="2028"/>
      <c r="N315" s="2028"/>
      <c r="O315" s="2028"/>
      <c r="P315" s="2028"/>
      <c r="Q315" s="2028"/>
      <c r="R315" s="2028"/>
      <c r="S315" s="2028"/>
      <c r="T315" s="2028"/>
      <c r="U315" s="2044">
        <v>2</v>
      </c>
      <c r="V315" s="2030">
        <f t="shared" si="12"/>
        <v>2200</v>
      </c>
      <c r="W315" s="2038"/>
      <c r="X315" s="2038"/>
      <c r="Y315" s="2038"/>
      <c r="Z315" s="2038"/>
      <c r="AA315" s="2038"/>
      <c r="AB315" s="2038"/>
      <c r="AC315" s="2038"/>
      <c r="AD315" s="2038"/>
      <c r="AE315" s="2038"/>
      <c r="AF315" s="2038"/>
      <c r="AG315" s="2038"/>
      <c r="AH315" s="2038"/>
    </row>
    <row r="316" spans="1:34" s="336" customFormat="1" ht="16.5" customHeight="1">
      <c r="A316" s="2021">
        <v>5</v>
      </c>
      <c r="B316" s="2080" t="s">
        <v>1878</v>
      </c>
      <c r="C316" s="2081"/>
      <c r="D316" s="2082"/>
      <c r="E316" s="2083"/>
      <c r="F316" s="2027" t="s">
        <v>278</v>
      </c>
      <c r="G316" s="2031">
        <v>2040</v>
      </c>
      <c r="H316" s="2027"/>
      <c r="I316" s="2028"/>
      <c r="J316" s="2028"/>
      <c r="K316" s="2028">
        <v>2</v>
      </c>
      <c r="L316" s="2028"/>
      <c r="M316" s="2028"/>
      <c r="N316" s="2028"/>
      <c r="O316" s="2028"/>
      <c r="P316" s="2028"/>
      <c r="Q316" s="2028"/>
      <c r="R316" s="2028"/>
      <c r="S316" s="2028"/>
      <c r="T316" s="2028"/>
      <c r="U316" s="2044">
        <v>2</v>
      </c>
      <c r="V316" s="2030">
        <f t="shared" si="12"/>
        <v>4080</v>
      </c>
      <c r="W316" s="2038"/>
      <c r="X316" s="2038"/>
      <c r="Y316" s="2038"/>
      <c r="Z316" s="2038"/>
      <c r="AA316" s="2038"/>
      <c r="AB316" s="2038"/>
      <c r="AC316" s="2038"/>
      <c r="AD316" s="2038"/>
      <c r="AE316" s="2038"/>
      <c r="AF316" s="2038"/>
      <c r="AG316" s="2038"/>
      <c r="AH316" s="2038"/>
    </row>
    <row r="317" spans="1:34" s="336" customFormat="1" ht="16.5" customHeight="1">
      <c r="A317" s="2021">
        <v>6</v>
      </c>
      <c r="B317" s="2080" t="s">
        <v>1879</v>
      </c>
      <c r="C317" s="2081"/>
      <c r="D317" s="2082"/>
      <c r="E317" s="2083"/>
      <c r="F317" s="2027" t="s">
        <v>278</v>
      </c>
      <c r="G317" s="2031">
        <v>1770</v>
      </c>
      <c r="H317" s="2027"/>
      <c r="I317" s="2028"/>
      <c r="J317" s="2028"/>
      <c r="K317" s="2028">
        <v>2</v>
      </c>
      <c r="L317" s="2028"/>
      <c r="M317" s="2028"/>
      <c r="N317" s="2028"/>
      <c r="O317" s="2028"/>
      <c r="P317" s="2028"/>
      <c r="Q317" s="2028"/>
      <c r="R317" s="2028"/>
      <c r="S317" s="2028"/>
      <c r="T317" s="2028"/>
      <c r="U317" s="2044">
        <v>2</v>
      </c>
      <c r="V317" s="2030">
        <f t="shared" si="12"/>
        <v>3540</v>
      </c>
      <c r="W317" s="2038"/>
      <c r="X317" s="2038"/>
      <c r="Y317" s="2038"/>
      <c r="Z317" s="2038"/>
      <c r="AA317" s="2038"/>
      <c r="AB317" s="2038"/>
      <c r="AC317" s="2038"/>
      <c r="AD317" s="2038"/>
      <c r="AE317" s="2038"/>
      <c r="AF317" s="2038"/>
      <c r="AG317" s="2038"/>
      <c r="AH317" s="2038"/>
    </row>
    <row r="318" spans="1:34" s="336" customFormat="1" ht="16.5" customHeight="1">
      <c r="A318" s="2021">
        <v>7</v>
      </c>
      <c r="B318" s="2080" t="s">
        <v>1880</v>
      </c>
      <c r="C318" s="2081"/>
      <c r="D318" s="2082"/>
      <c r="E318" s="2083"/>
      <c r="F318" s="2027" t="s">
        <v>1765</v>
      </c>
      <c r="G318" s="2031">
        <v>540</v>
      </c>
      <c r="H318" s="2027"/>
      <c r="I318" s="2028"/>
      <c r="J318" s="2028"/>
      <c r="K318" s="2028">
        <v>1</v>
      </c>
      <c r="L318" s="2028"/>
      <c r="M318" s="2028"/>
      <c r="N318" s="2028"/>
      <c r="O318" s="2028"/>
      <c r="P318" s="2028"/>
      <c r="Q318" s="2028"/>
      <c r="R318" s="2028"/>
      <c r="S318" s="2028"/>
      <c r="T318" s="2028"/>
      <c r="U318" s="2044">
        <v>1</v>
      </c>
      <c r="V318" s="2030">
        <f t="shared" si="12"/>
        <v>540</v>
      </c>
      <c r="W318" s="2038"/>
      <c r="X318" s="2038"/>
      <c r="Y318" s="2038"/>
      <c r="Z318" s="2038"/>
      <c r="AA318" s="2038"/>
      <c r="AB318" s="2038"/>
      <c r="AC318" s="2038"/>
      <c r="AD318" s="2038"/>
      <c r="AE318" s="2038"/>
      <c r="AF318" s="2038"/>
      <c r="AG318" s="2038"/>
      <c r="AH318" s="2038"/>
    </row>
    <row r="319" spans="1:34" s="336" customFormat="1" ht="16.5" customHeight="1">
      <c r="A319" s="2021">
        <v>8</v>
      </c>
      <c r="B319" s="2080" t="s">
        <v>1881</v>
      </c>
      <c r="C319" s="2081"/>
      <c r="D319" s="2082"/>
      <c r="E319" s="2083"/>
      <c r="F319" s="2027" t="s">
        <v>274</v>
      </c>
      <c r="G319" s="2031">
        <v>300</v>
      </c>
      <c r="H319" s="2027"/>
      <c r="I319" s="2028"/>
      <c r="J319" s="2028"/>
      <c r="K319" s="2028">
        <v>2</v>
      </c>
      <c r="L319" s="2028"/>
      <c r="M319" s="2028"/>
      <c r="N319" s="2028"/>
      <c r="O319" s="2028"/>
      <c r="P319" s="2028"/>
      <c r="Q319" s="2028"/>
      <c r="R319" s="2028"/>
      <c r="S319" s="2028"/>
      <c r="T319" s="2028"/>
      <c r="U319" s="2044">
        <v>2</v>
      </c>
      <c r="V319" s="2030">
        <f t="shared" si="12"/>
        <v>600</v>
      </c>
      <c r="W319" s="2038"/>
      <c r="X319" s="2038"/>
      <c r="Y319" s="2038"/>
      <c r="Z319" s="2038"/>
      <c r="AA319" s="2038"/>
      <c r="AB319" s="2038"/>
      <c r="AC319" s="2038"/>
      <c r="AD319" s="2038"/>
      <c r="AE319" s="2038"/>
      <c r="AF319" s="2038"/>
      <c r="AG319" s="2038"/>
      <c r="AH319" s="2038"/>
    </row>
    <row r="320" spans="1:34" s="336" customFormat="1" ht="16.5" customHeight="1">
      <c r="A320" s="2021">
        <v>9</v>
      </c>
      <c r="B320" s="2080" t="s">
        <v>615</v>
      </c>
      <c r="C320" s="2081"/>
      <c r="D320" s="2082"/>
      <c r="E320" s="2083"/>
      <c r="F320" s="2027" t="s">
        <v>278</v>
      </c>
      <c r="G320" s="2031">
        <v>1300</v>
      </c>
      <c r="H320" s="2027"/>
      <c r="I320" s="2028"/>
      <c r="J320" s="2028"/>
      <c r="K320" s="2028">
        <v>2</v>
      </c>
      <c r="L320" s="2028"/>
      <c r="M320" s="2028"/>
      <c r="N320" s="2028"/>
      <c r="O320" s="2028"/>
      <c r="P320" s="2028"/>
      <c r="Q320" s="2028"/>
      <c r="R320" s="2028"/>
      <c r="S320" s="2028"/>
      <c r="T320" s="2028"/>
      <c r="U320" s="2044">
        <v>2</v>
      </c>
      <c r="V320" s="2030">
        <f t="shared" si="12"/>
        <v>2600</v>
      </c>
      <c r="W320" s="2038"/>
      <c r="X320" s="2038"/>
      <c r="Y320" s="2038"/>
      <c r="Z320" s="2038"/>
      <c r="AA320" s="2038"/>
      <c r="AB320" s="2038"/>
      <c r="AC320" s="2038"/>
      <c r="AD320" s="2038"/>
      <c r="AE320" s="2038"/>
      <c r="AF320" s="2038"/>
      <c r="AG320" s="2038"/>
      <c r="AH320" s="2038"/>
    </row>
    <row r="321" spans="1:34" s="336" customFormat="1" ht="16.5" customHeight="1">
      <c r="A321" s="2021">
        <v>10</v>
      </c>
      <c r="B321" s="2080" t="s">
        <v>1882</v>
      </c>
      <c r="C321" s="2081"/>
      <c r="D321" s="2082"/>
      <c r="E321" s="2083"/>
      <c r="F321" s="2027" t="s">
        <v>278</v>
      </c>
      <c r="G321" s="2031">
        <v>2700</v>
      </c>
      <c r="H321" s="2027"/>
      <c r="I321" s="2028"/>
      <c r="J321" s="2028"/>
      <c r="K321" s="2028">
        <v>2</v>
      </c>
      <c r="L321" s="2028"/>
      <c r="M321" s="2028"/>
      <c r="N321" s="2028"/>
      <c r="O321" s="2028"/>
      <c r="P321" s="2028"/>
      <c r="Q321" s="2028"/>
      <c r="R321" s="2028"/>
      <c r="S321" s="2028"/>
      <c r="T321" s="2028"/>
      <c r="U321" s="2044">
        <v>2</v>
      </c>
      <c r="V321" s="2030">
        <f t="shared" si="12"/>
        <v>5400</v>
      </c>
      <c r="W321" s="2038"/>
      <c r="X321" s="2038"/>
      <c r="Y321" s="2038"/>
      <c r="Z321" s="2038"/>
      <c r="AA321" s="2038"/>
      <c r="AB321" s="2038"/>
      <c r="AC321" s="2038"/>
      <c r="AD321" s="2038"/>
      <c r="AE321" s="2038"/>
      <c r="AF321" s="2038"/>
      <c r="AG321" s="2038"/>
      <c r="AH321" s="2038"/>
    </row>
    <row r="322" spans="1:34" s="336" customFormat="1" ht="16.5" customHeight="1">
      <c r="A322" s="2021">
        <v>11</v>
      </c>
      <c r="B322" s="2080" t="s">
        <v>1883</v>
      </c>
      <c r="C322" s="2081"/>
      <c r="D322" s="2082"/>
      <c r="E322" s="2083"/>
      <c r="F322" s="2027" t="s">
        <v>278</v>
      </c>
      <c r="G322" s="2031">
        <v>1700</v>
      </c>
      <c r="H322" s="2027"/>
      <c r="I322" s="2028"/>
      <c r="J322" s="2028"/>
      <c r="K322" s="2028">
        <v>2</v>
      </c>
      <c r="L322" s="2028"/>
      <c r="M322" s="2028"/>
      <c r="N322" s="2028"/>
      <c r="O322" s="2028"/>
      <c r="P322" s="2028"/>
      <c r="Q322" s="2028"/>
      <c r="R322" s="2028"/>
      <c r="S322" s="2028"/>
      <c r="T322" s="2028"/>
      <c r="U322" s="2044">
        <v>2</v>
      </c>
      <c r="V322" s="2030">
        <f t="shared" si="12"/>
        <v>3400</v>
      </c>
      <c r="W322" s="2038"/>
      <c r="X322" s="2038"/>
      <c r="Y322" s="2038"/>
      <c r="Z322" s="2038"/>
      <c r="AA322" s="2038"/>
      <c r="AB322" s="2038"/>
      <c r="AC322" s="2038"/>
      <c r="AD322" s="2038"/>
      <c r="AE322" s="2038"/>
      <c r="AF322" s="2038"/>
      <c r="AG322" s="2038"/>
      <c r="AH322" s="2038"/>
    </row>
    <row r="323" spans="1:34" s="336" customFormat="1" ht="16.5" customHeight="1">
      <c r="A323" s="2021">
        <v>12</v>
      </c>
      <c r="B323" s="2080" t="s">
        <v>1884</v>
      </c>
      <c r="C323" s="2081"/>
      <c r="D323" s="2082"/>
      <c r="E323" s="2083"/>
      <c r="F323" s="2027" t="s">
        <v>960</v>
      </c>
      <c r="G323" s="2031">
        <v>1015</v>
      </c>
      <c r="H323" s="2027"/>
      <c r="I323" s="2028"/>
      <c r="J323" s="2028"/>
      <c r="K323" s="2028">
        <v>1</v>
      </c>
      <c r="L323" s="2028"/>
      <c r="M323" s="2028"/>
      <c r="N323" s="2028"/>
      <c r="O323" s="2028"/>
      <c r="P323" s="2028"/>
      <c r="Q323" s="2028"/>
      <c r="R323" s="2028"/>
      <c r="S323" s="2028"/>
      <c r="T323" s="2028"/>
      <c r="U323" s="2044">
        <v>1</v>
      </c>
      <c r="V323" s="2030">
        <f t="shared" si="12"/>
        <v>1015</v>
      </c>
      <c r="W323" s="2038"/>
      <c r="X323" s="2038"/>
      <c r="Y323" s="2038"/>
      <c r="Z323" s="2038"/>
      <c r="AA323" s="2038"/>
      <c r="AB323" s="2038"/>
      <c r="AC323" s="2038"/>
      <c r="AD323" s="2038"/>
      <c r="AE323" s="2038"/>
      <c r="AF323" s="2038"/>
      <c r="AG323" s="2038"/>
      <c r="AH323" s="2038"/>
    </row>
    <row r="324" spans="1:34" s="336" customFormat="1" ht="16.5" customHeight="1">
      <c r="A324" s="2021">
        <v>13</v>
      </c>
      <c r="B324" s="2080" t="s">
        <v>1885</v>
      </c>
      <c r="C324" s="2081"/>
      <c r="D324" s="2082"/>
      <c r="E324" s="2083"/>
      <c r="F324" s="2027" t="s">
        <v>960</v>
      </c>
      <c r="G324" s="2031">
        <v>480</v>
      </c>
      <c r="H324" s="2027"/>
      <c r="I324" s="2028"/>
      <c r="J324" s="2028"/>
      <c r="K324" s="2028">
        <v>1</v>
      </c>
      <c r="L324" s="2028"/>
      <c r="M324" s="2028"/>
      <c r="N324" s="2028"/>
      <c r="O324" s="2028"/>
      <c r="P324" s="2028"/>
      <c r="Q324" s="2028"/>
      <c r="R324" s="2028"/>
      <c r="S324" s="2028"/>
      <c r="T324" s="2028"/>
      <c r="U324" s="2044">
        <v>1</v>
      </c>
      <c r="V324" s="2030">
        <f t="shared" si="12"/>
        <v>480</v>
      </c>
      <c r="W324" s="2038"/>
      <c r="X324" s="2038"/>
      <c r="Y324" s="2038"/>
      <c r="Z324" s="2038"/>
      <c r="AA324" s="2038"/>
      <c r="AB324" s="2038"/>
      <c r="AC324" s="2038"/>
      <c r="AD324" s="2038"/>
      <c r="AE324" s="2038"/>
      <c r="AF324" s="2038"/>
      <c r="AG324" s="2038"/>
      <c r="AH324" s="2038"/>
    </row>
    <row r="325" spans="1:34" s="336" customFormat="1" ht="16.5" customHeight="1">
      <c r="A325" s="2021">
        <v>14</v>
      </c>
      <c r="B325" s="2080" t="s">
        <v>1774</v>
      </c>
      <c r="C325" s="2081"/>
      <c r="D325" s="2082"/>
      <c r="E325" s="2083"/>
      <c r="F325" s="2027" t="s">
        <v>960</v>
      </c>
      <c r="G325" s="2031">
        <v>990</v>
      </c>
      <c r="H325" s="2027"/>
      <c r="I325" s="2028"/>
      <c r="J325" s="2028"/>
      <c r="K325" s="2028">
        <v>1</v>
      </c>
      <c r="L325" s="2028"/>
      <c r="M325" s="2028"/>
      <c r="N325" s="2028"/>
      <c r="O325" s="2028"/>
      <c r="P325" s="2028"/>
      <c r="Q325" s="2028"/>
      <c r="R325" s="2028"/>
      <c r="S325" s="2028"/>
      <c r="T325" s="2028"/>
      <c r="U325" s="2044">
        <v>1</v>
      </c>
      <c r="V325" s="2030">
        <f t="shared" si="12"/>
        <v>990</v>
      </c>
      <c r="W325" s="2038"/>
      <c r="X325" s="2038"/>
      <c r="Y325" s="2038"/>
      <c r="Z325" s="2038"/>
      <c r="AA325" s="2038"/>
      <c r="AB325" s="2038"/>
      <c r="AC325" s="2038"/>
      <c r="AD325" s="2038"/>
      <c r="AE325" s="2038"/>
      <c r="AF325" s="2038"/>
      <c r="AG325" s="2038"/>
      <c r="AH325" s="2038"/>
    </row>
    <row r="326" spans="1:34" s="336" customFormat="1" ht="16.5" customHeight="1">
      <c r="A326" s="2021">
        <v>15</v>
      </c>
      <c r="B326" s="2080" t="s">
        <v>1886</v>
      </c>
      <c r="C326" s="2081"/>
      <c r="D326" s="2082"/>
      <c r="E326" s="2083"/>
      <c r="F326" s="2027" t="s">
        <v>278</v>
      </c>
      <c r="G326" s="2031">
        <v>195</v>
      </c>
      <c r="H326" s="2027"/>
      <c r="I326" s="2028"/>
      <c r="J326" s="2028"/>
      <c r="K326" s="2028">
        <v>1</v>
      </c>
      <c r="L326" s="2028"/>
      <c r="M326" s="2028"/>
      <c r="N326" s="2028"/>
      <c r="O326" s="2028"/>
      <c r="P326" s="2028"/>
      <c r="Q326" s="2028"/>
      <c r="R326" s="2028"/>
      <c r="S326" s="2028"/>
      <c r="T326" s="2028"/>
      <c r="U326" s="2044">
        <v>4</v>
      </c>
      <c r="V326" s="2030">
        <f t="shared" si="12"/>
        <v>780</v>
      </c>
      <c r="W326" s="2038"/>
      <c r="X326" s="2038"/>
      <c r="Y326" s="2038"/>
      <c r="Z326" s="2038"/>
      <c r="AA326" s="2038"/>
      <c r="AB326" s="2038"/>
      <c r="AC326" s="2038"/>
      <c r="AD326" s="2038"/>
      <c r="AE326" s="2038"/>
      <c r="AF326" s="2038"/>
      <c r="AG326" s="2038"/>
      <c r="AH326" s="2038"/>
    </row>
    <row r="327" spans="1:34" s="336" customFormat="1" ht="16.5" customHeight="1">
      <c r="A327" s="2021">
        <v>16</v>
      </c>
      <c r="B327" s="2080" t="s">
        <v>1887</v>
      </c>
      <c r="C327" s="2081"/>
      <c r="D327" s="2082"/>
      <c r="E327" s="2083"/>
      <c r="F327" s="2027" t="s">
        <v>278</v>
      </c>
      <c r="G327" s="2031">
        <v>2100</v>
      </c>
      <c r="H327" s="2027"/>
      <c r="I327" s="2028"/>
      <c r="J327" s="2028"/>
      <c r="K327" s="2028">
        <v>2</v>
      </c>
      <c r="L327" s="2028"/>
      <c r="M327" s="2028"/>
      <c r="N327" s="2028"/>
      <c r="O327" s="2028"/>
      <c r="P327" s="2028"/>
      <c r="Q327" s="2028"/>
      <c r="R327" s="2028"/>
      <c r="S327" s="2028"/>
      <c r="T327" s="2028"/>
      <c r="U327" s="2044">
        <v>2</v>
      </c>
      <c r="V327" s="2030">
        <f t="shared" si="12"/>
        <v>4200</v>
      </c>
      <c r="W327" s="2038"/>
      <c r="X327" s="2038"/>
      <c r="Y327" s="2038"/>
      <c r="Z327" s="2038"/>
      <c r="AA327" s="2038"/>
      <c r="AB327" s="2038"/>
      <c r="AC327" s="2038"/>
      <c r="AD327" s="2038"/>
      <c r="AE327" s="2038"/>
      <c r="AF327" s="2038"/>
      <c r="AG327" s="2038"/>
      <c r="AH327" s="2038"/>
    </row>
    <row r="328" spans="1:34" s="336" customFormat="1" ht="16.5" customHeight="1">
      <c r="A328" s="2021">
        <v>17</v>
      </c>
      <c r="B328" s="2080" t="s">
        <v>1773</v>
      </c>
      <c r="C328" s="2081"/>
      <c r="D328" s="2082"/>
      <c r="E328" s="2083"/>
      <c r="F328" s="2027" t="s">
        <v>960</v>
      </c>
      <c r="G328" s="2031">
        <v>2640</v>
      </c>
      <c r="H328" s="2027"/>
      <c r="I328" s="2028"/>
      <c r="J328" s="2028"/>
      <c r="K328" s="2028">
        <v>1</v>
      </c>
      <c r="L328" s="2028"/>
      <c r="M328" s="2028"/>
      <c r="N328" s="2028"/>
      <c r="O328" s="2028"/>
      <c r="P328" s="2028"/>
      <c r="Q328" s="2028"/>
      <c r="R328" s="2028"/>
      <c r="S328" s="2028"/>
      <c r="T328" s="2028"/>
      <c r="U328" s="2044">
        <v>1</v>
      </c>
      <c r="V328" s="2030">
        <f t="shared" si="12"/>
        <v>2640</v>
      </c>
      <c r="W328" s="2038"/>
      <c r="X328" s="2038"/>
      <c r="Y328" s="2038"/>
      <c r="Z328" s="2038"/>
      <c r="AA328" s="2038"/>
      <c r="AB328" s="2038"/>
      <c r="AC328" s="2038"/>
      <c r="AD328" s="2038"/>
      <c r="AE328" s="2038"/>
      <c r="AF328" s="2038"/>
      <c r="AG328" s="2038"/>
      <c r="AH328" s="2038"/>
    </row>
    <row r="329" spans="1:34" s="336" customFormat="1" ht="16.5" customHeight="1">
      <c r="A329" s="2021">
        <v>18</v>
      </c>
      <c r="B329" s="2080" t="s">
        <v>1888</v>
      </c>
      <c r="C329" s="2081"/>
      <c r="D329" s="2082"/>
      <c r="E329" s="2083"/>
      <c r="F329" s="2027" t="s">
        <v>278</v>
      </c>
      <c r="G329" s="2031">
        <v>180</v>
      </c>
      <c r="H329" s="2027"/>
      <c r="I329" s="2028"/>
      <c r="J329" s="2028"/>
      <c r="K329" s="2028">
        <v>4</v>
      </c>
      <c r="L329" s="2028"/>
      <c r="M329" s="2028"/>
      <c r="N329" s="2028"/>
      <c r="O329" s="2028"/>
      <c r="P329" s="2028"/>
      <c r="Q329" s="2028"/>
      <c r="R329" s="2028"/>
      <c r="S329" s="2028"/>
      <c r="T329" s="2028"/>
      <c r="U329" s="2044">
        <v>4</v>
      </c>
      <c r="V329" s="2030">
        <f t="shared" si="12"/>
        <v>720</v>
      </c>
      <c r="W329" s="2038"/>
      <c r="X329" s="2038"/>
      <c r="Y329" s="2038"/>
      <c r="Z329" s="2038"/>
      <c r="AA329" s="2038"/>
      <c r="AB329" s="2038"/>
      <c r="AC329" s="2038"/>
      <c r="AD329" s="2038"/>
      <c r="AE329" s="2038"/>
      <c r="AF329" s="2038"/>
      <c r="AG329" s="2038"/>
      <c r="AH329" s="2038"/>
    </row>
    <row r="330" spans="1:34" s="336" customFormat="1" ht="16.5" customHeight="1">
      <c r="A330" s="2050" t="s">
        <v>1889</v>
      </c>
      <c r="B330" s="2051"/>
      <c r="C330" s="2052"/>
      <c r="D330" s="2053"/>
      <c r="E330" s="2054"/>
      <c r="F330" s="2054"/>
      <c r="G330" s="2054"/>
      <c r="H330" s="2054"/>
      <c r="I330" s="2054"/>
      <c r="J330" s="2054"/>
      <c r="K330" s="2054"/>
      <c r="L330" s="2054"/>
      <c r="M330" s="2054"/>
      <c r="N330" s="2054"/>
      <c r="O330" s="2054"/>
      <c r="P330" s="2054"/>
      <c r="Q330" s="2054"/>
      <c r="R330" s="2054"/>
      <c r="S330" s="2054"/>
      <c r="T330" s="2054"/>
      <c r="U330" s="2055"/>
      <c r="V330" s="2056"/>
      <c r="W330" s="2038"/>
      <c r="X330" s="2038"/>
      <c r="Y330" s="2038"/>
      <c r="Z330" s="2038"/>
      <c r="AA330" s="2038"/>
      <c r="AB330" s="2038"/>
      <c r="AC330" s="2038"/>
      <c r="AD330" s="2038"/>
      <c r="AE330" s="2038"/>
      <c r="AF330" s="2038"/>
      <c r="AG330" s="2038"/>
      <c r="AH330" s="2038"/>
    </row>
    <row r="331" spans="1:34" s="336" customFormat="1" ht="16.5" customHeight="1">
      <c r="A331" s="2057"/>
      <c r="B331" s="2058"/>
      <c r="C331" s="2059"/>
      <c r="D331" s="2060"/>
      <c r="E331" s="2061"/>
      <c r="F331" s="2061"/>
      <c r="G331" s="2061"/>
      <c r="H331" s="2061"/>
      <c r="I331" s="2061"/>
      <c r="J331" s="2061"/>
      <c r="K331" s="2061"/>
      <c r="L331" s="2061"/>
      <c r="M331" s="2061"/>
      <c r="N331" s="2061"/>
      <c r="O331" s="2061"/>
      <c r="P331" s="2061"/>
      <c r="Q331" s="2061"/>
      <c r="R331" s="2061"/>
      <c r="S331" s="2061"/>
      <c r="T331" s="2061"/>
      <c r="U331" s="2062"/>
      <c r="V331" s="2063"/>
      <c r="W331" s="2038"/>
      <c r="X331" s="2038"/>
      <c r="Y331" s="2038"/>
      <c r="Z331" s="2038"/>
      <c r="AA331" s="2038"/>
      <c r="AB331" s="2038"/>
      <c r="AC331" s="2038"/>
      <c r="AD331" s="2038"/>
      <c r="AE331" s="2038"/>
      <c r="AF331" s="2038"/>
      <c r="AG331" s="2038"/>
      <c r="AH331" s="2038"/>
    </row>
    <row r="332" spans="1:34" s="336" customFormat="1" ht="16.5" customHeight="1">
      <c r="A332" s="2021">
        <v>1</v>
      </c>
      <c r="B332" s="2080" t="s">
        <v>1823</v>
      </c>
      <c r="C332" s="2081"/>
      <c r="D332" s="2082"/>
      <c r="E332" s="2083"/>
      <c r="F332" s="2027" t="s">
        <v>278</v>
      </c>
      <c r="G332" s="2031">
        <v>750</v>
      </c>
      <c r="H332" s="2027"/>
      <c r="I332" s="2028"/>
      <c r="J332" s="2028"/>
      <c r="K332" s="2028">
        <v>4</v>
      </c>
      <c r="L332" s="2028"/>
      <c r="M332" s="2028"/>
      <c r="N332" s="2028"/>
      <c r="O332" s="2028"/>
      <c r="P332" s="2028"/>
      <c r="Q332" s="2028"/>
      <c r="R332" s="2028"/>
      <c r="S332" s="2028"/>
      <c r="T332" s="2028"/>
      <c r="U332" s="2044">
        <v>4</v>
      </c>
      <c r="V332" s="2030">
        <f t="shared" si="12"/>
        <v>3000</v>
      </c>
      <c r="W332" s="2038"/>
      <c r="X332" s="2038"/>
      <c r="Y332" s="2038"/>
      <c r="Z332" s="2038"/>
      <c r="AA332" s="2038"/>
      <c r="AB332" s="2038"/>
      <c r="AC332" s="2038"/>
      <c r="AD332" s="2038"/>
      <c r="AE332" s="2038"/>
      <c r="AF332" s="2038"/>
      <c r="AG332" s="2038"/>
      <c r="AH332" s="2038"/>
    </row>
    <row r="333" spans="1:34" s="336" customFormat="1" ht="16.5" customHeight="1">
      <c r="A333" s="2021">
        <v>2</v>
      </c>
      <c r="B333" s="2080" t="s">
        <v>616</v>
      </c>
      <c r="C333" s="2081"/>
      <c r="D333" s="2082"/>
      <c r="E333" s="2083"/>
      <c r="F333" s="2027" t="s">
        <v>278</v>
      </c>
      <c r="G333" s="2031">
        <v>950</v>
      </c>
      <c r="H333" s="2027"/>
      <c r="I333" s="2028"/>
      <c r="J333" s="2028"/>
      <c r="K333" s="2028">
        <v>2</v>
      </c>
      <c r="L333" s="2028"/>
      <c r="M333" s="2028"/>
      <c r="N333" s="2028"/>
      <c r="O333" s="2028"/>
      <c r="P333" s="2028"/>
      <c r="Q333" s="2028"/>
      <c r="R333" s="2028"/>
      <c r="S333" s="2028"/>
      <c r="T333" s="2028"/>
      <c r="U333" s="2044">
        <v>2</v>
      </c>
      <c r="V333" s="2030">
        <f t="shared" si="12"/>
        <v>1900</v>
      </c>
      <c r="W333" s="2038"/>
      <c r="X333" s="2038"/>
      <c r="Y333" s="2038"/>
      <c r="Z333" s="2038"/>
      <c r="AA333" s="2038"/>
      <c r="AB333" s="2038"/>
      <c r="AC333" s="2038"/>
      <c r="AD333" s="2038"/>
      <c r="AE333" s="2038"/>
      <c r="AF333" s="2038"/>
      <c r="AG333" s="2038"/>
      <c r="AH333" s="2038"/>
    </row>
    <row r="334" spans="1:34" s="336" customFormat="1" ht="16.5" customHeight="1">
      <c r="A334" s="2021">
        <v>3</v>
      </c>
      <c r="B334" s="2080" t="s">
        <v>615</v>
      </c>
      <c r="C334" s="2081"/>
      <c r="D334" s="2082"/>
      <c r="E334" s="2083"/>
      <c r="F334" s="2027" t="s">
        <v>278</v>
      </c>
      <c r="G334" s="2031">
        <v>850</v>
      </c>
      <c r="H334" s="2027"/>
      <c r="I334" s="2028"/>
      <c r="J334" s="2028"/>
      <c r="K334" s="2028">
        <v>2</v>
      </c>
      <c r="L334" s="2028"/>
      <c r="M334" s="2028"/>
      <c r="N334" s="2028"/>
      <c r="O334" s="2028"/>
      <c r="P334" s="2028"/>
      <c r="Q334" s="2028"/>
      <c r="R334" s="2028"/>
      <c r="S334" s="2028"/>
      <c r="T334" s="2028"/>
      <c r="U334" s="2044">
        <v>2</v>
      </c>
      <c r="V334" s="2030">
        <f t="shared" si="12"/>
        <v>1700</v>
      </c>
      <c r="W334" s="2038"/>
      <c r="X334" s="2038"/>
      <c r="Y334" s="2038"/>
      <c r="Z334" s="2038"/>
      <c r="AA334" s="2038"/>
      <c r="AB334" s="2038"/>
      <c r="AC334" s="2038"/>
      <c r="AD334" s="2038"/>
      <c r="AE334" s="2038"/>
      <c r="AF334" s="2038"/>
      <c r="AG334" s="2038"/>
      <c r="AH334" s="2038"/>
    </row>
    <row r="335" spans="1:34" s="336" customFormat="1" ht="16.5" customHeight="1">
      <c r="A335" s="2050" t="s">
        <v>1890</v>
      </c>
      <c r="B335" s="2051"/>
      <c r="C335" s="2052"/>
      <c r="D335" s="2053"/>
      <c r="E335" s="2054"/>
      <c r="F335" s="2054"/>
      <c r="G335" s="2054"/>
      <c r="H335" s="2054"/>
      <c r="I335" s="2054"/>
      <c r="J335" s="2054"/>
      <c r="K335" s="2054"/>
      <c r="L335" s="2054"/>
      <c r="M335" s="2054"/>
      <c r="N335" s="2054"/>
      <c r="O335" s="2054"/>
      <c r="P335" s="2054"/>
      <c r="Q335" s="2054"/>
      <c r="R335" s="2054"/>
      <c r="S335" s="2054"/>
      <c r="T335" s="2054"/>
      <c r="U335" s="2055"/>
      <c r="V335" s="2056"/>
      <c r="W335" s="2038"/>
      <c r="X335" s="2038"/>
      <c r="Y335" s="2038"/>
      <c r="Z335" s="2038"/>
      <c r="AA335" s="2038"/>
      <c r="AB335" s="2038"/>
      <c r="AC335" s="2038"/>
      <c r="AD335" s="2038"/>
      <c r="AE335" s="2038"/>
      <c r="AF335" s="2038"/>
      <c r="AG335" s="2038"/>
      <c r="AH335" s="2038"/>
    </row>
    <row r="336" spans="1:34" s="336" customFormat="1" ht="16.5" customHeight="1">
      <c r="A336" s="2057"/>
      <c r="B336" s="2058"/>
      <c r="C336" s="2059"/>
      <c r="D336" s="2060"/>
      <c r="E336" s="2061"/>
      <c r="F336" s="2061"/>
      <c r="G336" s="2061"/>
      <c r="H336" s="2061"/>
      <c r="I336" s="2061"/>
      <c r="J336" s="2061"/>
      <c r="K336" s="2061"/>
      <c r="L336" s="2061"/>
      <c r="M336" s="2061"/>
      <c r="N336" s="2061"/>
      <c r="O336" s="2061"/>
      <c r="P336" s="2061"/>
      <c r="Q336" s="2061"/>
      <c r="R336" s="2061"/>
      <c r="S336" s="2061"/>
      <c r="T336" s="2061"/>
      <c r="U336" s="2062"/>
      <c r="V336" s="2063"/>
      <c r="W336" s="2038"/>
      <c r="X336" s="2038"/>
      <c r="Y336" s="2038"/>
      <c r="Z336" s="2038"/>
      <c r="AA336" s="2038"/>
      <c r="AB336" s="2038"/>
      <c r="AC336" s="2038"/>
      <c r="AD336" s="2038"/>
      <c r="AE336" s="2038"/>
      <c r="AF336" s="2038"/>
      <c r="AG336" s="2038"/>
      <c r="AH336" s="2038"/>
    </row>
    <row r="337" spans="1:34" s="336" customFormat="1" ht="16.5" customHeight="1">
      <c r="A337" s="2021">
        <v>1</v>
      </c>
      <c r="B337" s="2080" t="s">
        <v>1790</v>
      </c>
      <c r="C337" s="2081"/>
      <c r="D337" s="2082"/>
      <c r="E337" s="2083"/>
      <c r="F337" s="2027" t="s">
        <v>278</v>
      </c>
      <c r="G337" s="2031">
        <v>4350</v>
      </c>
      <c r="H337" s="2027"/>
      <c r="I337" s="2028"/>
      <c r="J337" s="2028"/>
      <c r="K337" s="2028">
        <v>2</v>
      </c>
      <c r="L337" s="2028"/>
      <c r="M337" s="2028"/>
      <c r="N337" s="2028"/>
      <c r="O337" s="2028"/>
      <c r="P337" s="2028"/>
      <c r="Q337" s="2028"/>
      <c r="R337" s="2028"/>
      <c r="S337" s="2028"/>
      <c r="T337" s="2028"/>
      <c r="U337" s="2044">
        <v>2</v>
      </c>
      <c r="V337" s="2030">
        <f t="shared" si="12"/>
        <v>8700</v>
      </c>
      <c r="W337" s="2038"/>
      <c r="X337" s="2038"/>
      <c r="Y337" s="2038"/>
      <c r="Z337" s="2038"/>
      <c r="AA337" s="2038"/>
      <c r="AB337" s="2038"/>
      <c r="AC337" s="2038"/>
      <c r="AD337" s="2038"/>
      <c r="AE337" s="2038"/>
      <c r="AF337" s="2038"/>
      <c r="AG337" s="2038"/>
      <c r="AH337" s="2038"/>
    </row>
    <row r="338" spans="1:34" s="336" customFormat="1" ht="16.5" customHeight="1">
      <c r="A338" s="2021">
        <v>2</v>
      </c>
      <c r="B338" s="2080" t="s">
        <v>1891</v>
      </c>
      <c r="C338" s="2081"/>
      <c r="D338" s="2082"/>
      <c r="E338" s="2083"/>
      <c r="F338" s="2027" t="s">
        <v>278</v>
      </c>
      <c r="G338" s="2031">
        <v>3450</v>
      </c>
      <c r="H338" s="2027"/>
      <c r="I338" s="2028"/>
      <c r="J338" s="2028"/>
      <c r="K338" s="2028">
        <v>2</v>
      </c>
      <c r="L338" s="2028"/>
      <c r="M338" s="2028"/>
      <c r="N338" s="2028"/>
      <c r="O338" s="2028"/>
      <c r="P338" s="2028"/>
      <c r="Q338" s="2028"/>
      <c r="R338" s="2028"/>
      <c r="S338" s="2028"/>
      <c r="T338" s="2028"/>
      <c r="U338" s="2044">
        <v>2</v>
      </c>
      <c r="V338" s="2030">
        <f t="shared" si="12"/>
        <v>6900</v>
      </c>
      <c r="W338" s="2038"/>
      <c r="X338" s="2038"/>
      <c r="Y338" s="2038"/>
      <c r="Z338" s="2038"/>
      <c r="AA338" s="2038"/>
      <c r="AB338" s="2038"/>
      <c r="AC338" s="2038"/>
      <c r="AD338" s="2038"/>
      <c r="AE338" s="2038"/>
      <c r="AF338" s="2038"/>
      <c r="AG338" s="2038"/>
      <c r="AH338" s="2038"/>
    </row>
    <row r="339" spans="1:34" s="336" customFormat="1" ht="16.5" customHeight="1">
      <c r="A339" s="2021">
        <v>3</v>
      </c>
      <c r="B339" s="2080" t="s">
        <v>1774</v>
      </c>
      <c r="C339" s="2081"/>
      <c r="D339" s="2082"/>
      <c r="E339" s="2083"/>
      <c r="F339" s="2027" t="s">
        <v>278</v>
      </c>
      <c r="G339" s="2031">
        <v>2400</v>
      </c>
      <c r="H339" s="2027"/>
      <c r="I339" s="2028"/>
      <c r="J339" s="2028"/>
      <c r="K339" s="2028">
        <v>1</v>
      </c>
      <c r="L339" s="2028"/>
      <c r="M339" s="2028"/>
      <c r="N339" s="2028"/>
      <c r="O339" s="2028"/>
      <c r="P339" s="2028"/>
      <c r="Q339" s="2028"/>
      <c r="R339" s="2028"/>
      <c r="S339" s="2028"/>
      <c r="T339" s="2028"/>
      <c r="U339" s="2044">
        <v>1</v>
      </c>
      <c r="V339" s="2030">
        <f t="shared" si="12"/>
        <v>2400</v>
      </c>
      <c r="W339" s="2038"/>
      <c r="X339" s="2038"/>
      <c r="Y339" s="2038"/>
      <c r="Z339" s="2038"/>
      <c r="AA339" s="2038"/>
      <c r="AB339" s="2038"/>
      <c r="AC339" s="2038"/>
      <c r="AD339" s="2038"/>
      <c r="AE339" s="2038"/>
      <c r="AF339" s="2038"/>
      <c r="AG339" s="2038"/>
      <c r="AH339" s="2038"/>
    </row>
    <row r="340" spans="1:34" s="336" customFormat="1" ht="16.5" customHeight="1">
      <c r="A340" s="2021">
        <v>5</v>
      </c>
      <c r="B340" s="2080" t="s">
        <v>630</v>
      </c>
      <c r="C340" s="2081"/>
      <c r="D340" s="2082"/>
      <c r="E340" s="2083"/>
      <c r="F340" s="2027" t="s">
        <v>614</v>
      </c>
      <c r="G340" s="2031">
        <v>15000</v>
      </c>
      <c r="H340" s="2027"/>
      <c r="I340" s="2028"/>
      <c r="J340" s="2028"/>
      <c r="K340" s="2028">
        <v>3</v>
      </c>
      <c r="L340" s="2028"/>
      <c r="M340" s="2028"/>
      <c r="N340" s="2028"/>
      <c r="O340" s="2028"/>
      <c r="P340" s="2028"/>
      <c r="Q340" s="2028"/>
      <c r="R340" s="2028"/>
      <c r="S340" s="2028"/>
      <c r="T340" s="2028"/>
      <c r="U340" s="2044">
        <v>4</v>
      </c>
      <c r="V340" s="2030">
        <f t="shared" si="12"/>
        <v>60000</v>
      </c>
      <c r="W340" s="2038"/>
      <c r="X340" s="2038"/>
      <c r="Y340" s="2038"/>
      <c r="Z340" s="2038"/>
      <c r="AA340" s="2038"/>
      <c r="AB340" s="2038"/>
      <c r="AC340" s="2038"/>
      <c r="AD340" s="2038"/>
      <c r="AE340" s="2038"/>
      <c r="AF340" s="2038"/>
      <c r="AG340" s="2038"/>
      <c r="AH340" s="2038"/>
    </row>
    <row r="341" spans="1:34" s="336" customFormat="1" ht="16.5" customHeight="1">
      <c r="A341" s="2050" t="s">
        <v>1892</v>
      </c>
      <c r="B341" s="2051"/>
      <c r="C341" s="2052"/>
      <c r="D341" s="2101"/>
      <c r="E341" s="2102"/>
      <c r="F341" s="2102"/>
      <c r="G341" s="2102"/>
      <c r="H341" s="2102"/>
      <c r="I341" s="2102"/>
      <c r="J341" s="2102"/>
      <c r="K341" s="2102"/>
      <c r="L341" s="2102"/>
      <c r="M341" s="2102"/>
      <c r="N341" s="2102"/>
      <c r="O341" s="2102"/>
      <c r="P341" s="2102"/>
      <c r="Q341" s="2102"/>
      <c r="R341" s="2102"/>
      <c r="S341" s="2102"/>
      <c r="T341" s="2102"/>
      <c r="U341" s="2103"/>
      <c r="V341" s="2104"/>
      <c r="W341" s="2038"/>
      <c r="X341" s="2038"/>
      <c r="Y341" s="2038"/>
      <c r="Z341" s="2038"/>
      <c r="AA341" s="2038"/>
      <c r="AB341" s="2038"/>
      <c r="AC341" s="2038"/>
      <c r="AD341" s="2038"/>
      <c r="AE341" s="2038"/>
      <c r="AF341" s="2038"/>
      <c r="AG341" s="2038"/>
      <c r="AH341" s="2038"/>
    </row>
    <row r="342" spans="1:34" s="336" customFormat="1" ht="16.5" customHeight="1">
      <c r="A342" s="2057"/>
      <c r="B342" s="2058"/>
      <c r="C342" s="2059"/>
      <c r="D342" s="2105"/>
      <c r="E342" s="2106"/>
      <c r="F342" s="2106"/>
      <c r="G342" s="2106"/>
      <c r="H342" s="2106"/>
      <c r="I342" s="2106"/>
      <c r="J342" s="2106"/>
      <c r="K342" s="2106"/>
      <c r="L342" s="2106"/>
      <c r="M342" s="2106"/>
      <c r="N342" s="2106"/>
      <c r="O342" s="2106"/>
      <c r="P342" s="2106"/>
      <c r="Q342" s="2106"/>
      <c r="R342" s="2106"/>
      <c r="S342" s="2106"/>
      <c r="T342" s="2106"/>
      <c r="U342" s="2107"/>
      <c r="V342" s="2108"/>
      <c r="W342" s="2038"/>
      <c r="X342" s="2038"/>
      <c r="Y342" s="2038"/>
      <c r="Z342" s="2038"/>
      <c r="AA342" s="2038"/>
      <c r="AB342" s="2038"/>
      <c r="AC342" s="2038"/>
      <c r="AD342" s="2038"/>
      <c r="AE342" s="2038"/>
      <c r="AF342" s="2038"/>
      <c r="AG342" s="2038"/>
      <c r="AH342" s="2038"/>
    </row>
    <row r="343" spans="1:34" s="336" customFormat="1" ht="16.5" customHeight="1">
      <c r="A343" s="2021">
        <v>1</v>
      </c>
      <c r="B343" s="2080" t="s">
        <v>1893</v>
      </c>
      <c r="C343" s="2081"/>
      <c r="D343" s="2082"/>
      <c r="E343" s="2083"/>
      <c r="F343" s="2027" t="s">
        <v>960</v>
      </c>
      <c r="G343" s="2031">
        <v>5000</v>
      </c>
      <c r="H343" s="2027"/>
      <c r="I343" s="2028"/>
      <c r="J343" s="2028"/>
      <c r="K343" s="2028">
        <v>1</v>
      </c>
      <c r="L343" s="2028"/>
      <c r="M343" s="2028"/>
      <c r="N343" s="2028"/>
      <c r="O343" s="2028"/>
      <c r="P343" s="2028"/>
      <c r="Q343" s="2028"/>
      <c r="R343" s="2028"/>
      <c r="S343" s="2028"/>
      <c r="T343" s="2028"/>
      <c r="U343" s="2044">
        <v>1</v>
      </c>
      <c r="V343" s="2030">
        <f t="shared" si="12"/>
        <v>5000</v>
      </c>
      <c r="W343" s="2038"/>
      <c r="X343" s="2038"/>
      <c r="Y343" s="2038"/>
      <c r="Z343" s="2038"/>
      <c r="AA343" s="2038"/>
      <c r="AB343" s="2038"/>
      <c r="AC343" s="2038"/>
      <c r="AD343" s="2038"/>
      <c r="AE343" s="2038"/>
      <c r="AF343" s="2038"/>
      <c r="AG343" s="2038"/>
      <c r="AH343" s="2038"/>
    </row>
    <row r="344" spans="1:34" s="336" customFormat="1" ht="16.5" customHeight="1">
      <c r="A344" s="2021">
        <v>3</v>
      </c>
      <c r="B344" s="2080" t="s">
        <v>1887</v>
      </c>
      <c r="C344" s="2081"/>
      <c r="D344" s="2082"/>
      <c r="E344" s="2083"/>
      <c r="F344" s="2027" t="s">
        <v>278</v>
      </c>
      <c r="G344" s="2031">
        <v>980</v>
      </c>
      <c r="H344" s="2027"/>
      <c r="I344" s="2028"/>
      <c r="J344" s="2028"/>
      <c r="K344" s="2028">
        <v>4</v>
      </c>
      <c r="L344" s="2028"/>
      <c r="M344" s="2028"/>
      <c r="N344" s="2028"/>
      <c r="O344" s="2028"/>
      <c r="P344" s="2028"/>
      <c r="Q344" s="2028"/>
      <c r="R344" s="2028"/>
      <c r="S344" s="2028"/>
      <c r="T344" s="2028"/>
      <c r="U344" s="2044">
        <v>4</v>
      </c>
      <c r="V344" s="2030">
        <f t="shared" si="12"/>
        <v>3920</v>
      </c>
      <c r="W344" s="2038"/>
      <c r="X344" s="2038"/>
      <c r="Y344" s="2038"/>
      <c r="Z344" s="2038"/>
      <c r="AA344" s="2038"/>
      <c r="AB344" s="2038"/>
      <c r="AC344" s="2038"/>
      <c r="AD344" s="2038"/>
      <c r="AE344" s="2038"/>
      <c r="AF344" s="2038"/>
      <c r="AG344" s="2038"/>
      <c r="AH344" s="2038"/>
    </row>
    <row r="345" spans="1:34" s="336" customFormat="1" ht="16.5" customHeight="1">
      <c r="A345" s="2021">
        <v>4</v>
      </c>
      <c r="B345" s="2080" t="s">
        <v>1894</v>
      </c>
      <c r="C345" s="2081"/>
      <c r="D345" s="2082"/>
      <c r="E345" s="2083"/>
      <c r="F345" s="2027" t="s">
        <v>278</v>
      </c>
      <c r="G345" s="2031">
        <v>580</v>
      </c>
      <c r="H345" s="2027"/>
      <c r="I345" s="2028"/>
      <c r="J345" s="2028"/>
      <c r="K345" s="2028">
        <v>6</v>
      </c>
      <c r="L345" s="2028"/>
      <c r="M345" s="2028"/>
      <c r="N345" s="2028"/>
      <c r="O345" s="2028"/>
      <c r="P345" s="2028"/>
      <c r="Q345" s="2028"/>
      <c r="R345" s="2028"/>
      <c r="S345" s="2028"/>
      <c r="T345" s="2028"/>
      <c r="U345" s="2044">
        <v>6</v>
      </c>
      <c r="V345" s="2030">
        <f t="shared" si="12"/>
        <v>3480</v>
      </c>
      <c r="W345" s="2038"/>
      <c r="X345" s="2038"/>
      <c r="Y345" s="2038"/>
      <c r="Z345" s="2038"/>
      <c r="AA345" s="2038"/>
      <c r="AB345" s="2038"/>
      <c r="AC345" s="2038"/>
      <c r="AD345" s="2038"/>
      <c r="AE345" s="2038"/>
      <c r="AF345" s="2038"/>
      <c r="AG345" s="2038"/>
      <c r="AH345" s="2038"/>
    </row>
    <row r="346" spans="1:34" s="336" customFormat="1" ht="16.5" customHeight="1">
      <c r="A346" s="2021">
        <v>5</v>
      </c>
      <c r="B346" s="2080" t="s">
        <v>1895</v>
      </c>
      <c r="C346" s="2081"/>
      <c r="D346" s="2082"/>
      <c r="E346" s="2083"/>
      <c r="F346" s="2027" t="s">
        <v>278</v>
      </c>
      <c r="G346" s="2031">
        <v>28</v>
      </c>
      <c r="H346" s="2027"/>
      <c r="I346" s="2028"/>
      <c r="J346" s="2028"/>
      <c r="K346" s="2028">
        <v>10</v>
      </c>
      <c r="L346" s="2028"/>
      <c r="M346" s="2028"/>
      <c r="N346" s="2028"/>
      <c r="O346" s="2028"/>
      <c r="P346" s="2028"/>
      <c r="Q346" s="2028"/>
      <c r="R346" s="2028"/>
      <c r="S346" s="2028"/>
      <c r="T346" s="2028"/>
      <c r="U346" s="2044">
        <v>10</v>
      </c>
      <c r="V346" s="2030">
        <f t="shared" si="12"/>
        <v>280</v>
      </c>
      <c r="W346" s="2038"/>
      <c r="X346" s="2038"/>
      <c r="Y346" s="2038"/>
      <c r="Z346" s="2038"/>
      <c r="AA346" s="2038"/>
      <c r="AB346" s="2038"/>
      <c r="AC346" s="2038"/>
      <c r="AD346" s="2038"/>
      <c r="AE346" s="2038"/>
      <c r="AF346" s="2038"/>
      <c r="AG346" s="2038"/>
      <c r="AH346" s="2038"/>
    </row>
    <row r="347" spans="1:34" s="336" customFormat="1" ht="16.5" customHeight="1">
      <c r="A347" s="2021">
        <v>7</v>
      </c>
      <c r="B347" s="2080" t="s">
        <v>1896</v>
      </c>
      <c r="C347" s="2081"/>
      <c r="D347" s="2082"/>
      <c r="E347" s="2083"/>
      <c r="F347" s="2027" t="s">
        <v>960</v>
      </c>
      <c r="G347" s="2031">
        <v>210</v>
      </c>
      <c r="H347" s="2027"/>
      <c r="I347" s="2028"/>
      <c r="J347" s="2028"/>
      <c r="K347" s="2028">
        <v>1</v>
      </c>
      <c r="L347" s="2028"/>
      <c r="M347" s="2028"/>
      <c r="N347" s="2028"/>
      <c r="O347" s="2028"/>
      <c r="P347" s="2028"/>
      <c r="Q347" s="2028"/>
      <c r="R347" s="2028"/>
      <c r="S347" s="2028"/>
      <c r="T347" s="2028"/>
      <c r="U347" s="2044">
        <v>1</v>
      </c>
      <c r="V347" s="2030">
        <f>G347*U347</f>
        <v>210</v>
      </c>
      <c r="W347" s="2038"/>
      <c r="X347" s="2038"/>
      <c r="Y347" s="2038"/>
      <c r="Z347" s="2038"/>
      <c r="AA347" s="2038"/>
      <c r="AB347" s="2038"/>
      <c r="AC347" s="2038"/>
      <c r="AD347" s="2038"/>
      <c r="AE347" s="2038"/>
      <c r="AF347" s="2038"/>
      <c r="AG347" s="2038"/>
      <c r="AH347" s="2038"/>
    </row>
    <row r="348" spans="1:34" s="336" customFormat="1" ht="16.5" customHeight="1">
      <c r="A348" s="2021">
        <v>9</v>
      </c>
      <c r="B348" s="2080" t="s">
        <v>1897</v>
      </c>
      <c r="C348" s="2081"/>
      <c r="D348" s="2082"/>
      <c r="E348" s="2083"/>
      <c r="F348" s="2027" t="s">
        <v>278</v>
      </c>
      <c r="G348" s="2031">
        <v>320</v>
      </c>
      <c r="H348" s="2027"/>
      <c r="I348" s="2028"/>
      <c r="J348" s="2028"/>
      <c r="K348" s="2028">
        <v>3</v>
      </c>
      <c r="L348" s="2028"/>
      <c r="M348" s="2028"/>
      <c r="N348" s="2028"/>
      <c r="O348" s="2028"/>
      <c r="P348" s="2028"/>
      <c r="Q348" s="2028"/>
      <c r="R348" s="2028"/>
      <c r="S348" s="2028"/>
      <c r="T348" s="2028"/>
      <c r="U348" s="2044">
        <v>3</v>
      </c>
      <c r="V348" s="2030">
        <f t="shared" si="12"/>
        <v>960</v>
      </c>
      <c r="W348" s="2038"/>
      <c r="X348" s="2038"/>
      <c r="Y348" s="2038"/>
      <c r="Z348" s="2038"/>
      <c r="AA348" s="2038"/>
      <c r="AB348" s="2038"/>
      <c r="AC348" s="2038"/>
      <c r="AD348" s="2038"/>
      <c r="AE348" s="2038"/>
      <c r="AF348" s="2038"/>
      <c r="AG348" s="2038"/>
      <c r="AH348" s="2038"/>
    </row>
    <row r="349" spans="1:34" s="336" customFormat="1" ht="16.5" customHeight="1">
      <c r="A349" s="2021">
        <v>10</v>
      </c>
      <c r="B349" s="2080" t="s">
        <v>1898</v>
      </c>
      <c r="C349" s="2081"/>
      <c r="D349" s="2082"/>
      <c r="E349" s="2083"/>
      <c r="F349" s="2027" t="s">
        <v>278</v>
      </c>
      <c r="G349" s="2031">
        <v>40</v>
      </c>
      <c r="H349" s="2027"/>
      <c r="I349" s="2028"/>
      <c r="J349" s="2028"/>
      <c r="K349" s="2028">
        <v>3</v>
      </c>
      <c r="L349" s="2028"/>
      <c r="M349" s="2028"/>
      <c r="N349" s="2028"/>
      <c r="O349" s="2028"/>
      <c r="P349" s="2028"/>
      <c r="Q349" s="2028"/>
      <c r="R349" s="2028"/>
      <c r="S349" s="2028"/>
      <c r="T349" s="2028"/>
      <c r="U349" s="2044">
        <v>3</v>
      </c>
      <c r="V349" s="2030">
        <f t="shared" si="12"/>
        <v>120</v>
      </c>
      <c r="W349" s="2038"/>
      <c r="X349" s="2038"/>
      <c r="Y349" s="2038"/>
      <c r="Z349" s="2038"/>
      <c r="AA349" s="2038"/>
      <c r="AB349" s="2038"/>
      <c r="AC349" s="2038"/>
      <c r="AD349" s="2038"/>
      <c r="AE349" s="2038"/>
      <c r="AF349" s="2038"/>
      <c r="AG349" s="2038"/>
      <c r="AH349" s="2038"/>
    </row>
    <row r="350" spans="1:34" s="336" customFormat="1" ht="16.5" customHeight="1">
      <c r="A350" s="2021">
        <v>11</v>
      </c>
      <c r="B350" s="2080" t="s">
        <v>1742</v>
      </c>
      <c r="C350" s="2081"/>
      <c r="D350" s="2082"/>
      <c r="E350" s="2083"/>
      <c r="F350" s="2027" t="s">
        <v>960</v>
      </c>
      <c r="G350" s="2031">
        <v>1900</v>
      </c>
      <c r="H350" s="2027"/>
      <c r="I350" s="2028"/>
      <c r="J350" s="2028"/>
      <c r="K350" s="2028">
        <v>1</v>
      </c>
      <c r="L350" s="2028"/>
      <c r="M350" s="2028"/>
      <c r="N350" s="2028"/>
      <c r="O350" s="2028"/>
      <c r="P350" s="2028"/>
      <c r="Q350" s="2028"/>
      <c r="R350" s="2028"/>
      <c r="S350" s="2028"/>
      <c r="T350" s="2028"/>
      <c r="U350" s="2044">
        <v>1</v>
      </c>
      <c r="V350" s="2030">
        <f t="shared" si="12"/>
        <v>1900</v>
      </c>
      <c r="W350" s="2038"/>
      <c r="X350" s="2038"/>
      <c r="Y350" s="2038"/>
      <c r="Z350" s="2038"/>
      <c r="AA350" s="2038"/>
      <c r="AB350" s="2038"/>
      <c r="AC350" s="2038"/>
      <c r="AD350" s="2038"/>
      <c r="AE350" s="2038"/>
      <c r="AF350" s="2038"/>
      <c r="AG350" s="2038"/>
      <c r="AH350" s="2038"/>
    </row>
    <row r="351" spans="1:34" s="336" customFormat="1" ht="16.5" customHeight="1">
      <c r="A351" s="2021">
        <v>12</v>
      </c>
      <c r="B351" s="2080" t="s">
        <v>1899</v>
      </c>
      <c r="C351" s="2081"/>
      <c r="D351" s="2082"/>
      <c r="E351" s="2083"/>
      <c r="F351" s="2027" t="s">
        <v>278</v>
      </c>
      <c r="G351" s="2031">
        <v>1300</v>
      </c>
      <c r="H351" s="2027"/>
      <c r="I351" s="2028"/>
      <c r="J351" s="2028"/>
      <c r="K351" s="2028">
        <v>2</v>
      </c>
      <c r="L351" s="2028"/>
      <c r="M351" s="2028"/>
      <c r="N351" s="2028"/>
      <c r="O351" s="2028"/>
      <c r="P351" s="2028"/>
      <c r="Q351" s="2028"/>
      <c r="R351" s="2028"/>
      <c r="S351" s="2028"/>
      <c r="T351" s="2028"/>
      <c r="U351" s="2044">
        <v>2</v>
      </c>
      <c r="V351" s="2030">
        <f t="shared" si="12"/>
        <v>2600</v>
      </c>
      <c r="W351" s="2038"/>
      <c r="X351" s="2038"/>
      <c r="Y351" s="2038"/>
      <c r="Z351" s="2038"/>
      <c r="AA351" s="2038"/>
      <c r="AB351" s="2038"/>
      <c r="AC351" s="2038"/>
      <c r="AD351" s="2038"/>
      <c r="AE351" s="2038"/>
      <c r="AF351" s="2038"/>
      <c r="AG351" s="2038"/>
      <c r="AH351" s="2038"/>
    </row>
    <row r="352" spans="1:34" s="336" customFormat="1" ht="16.5" customHeight="1">
      <c r="A352" s="2021">
        <v>13</v>
      </c>
      <c r="B352" s="2080" t="s">
        <v>1900</v>
      </c>
      <c r="C352" s="2081"/>
      <c r="D352" s="2082"/>
      <c r="E352" s="2083"/>
      <c r="F352" s="2027" t="s">
        <v>960</v>
      </c>
      <c r="G352" s="2031">
        <v>1140</v>
      </c>
      <c r="H352" s="2027"/>
      <c r="I352" s="2028"/>
      <c r="J352" s="2028"/>
      <c r="K352" s="2028">
        <v>1</v>
      </c>
      <c r="L352" s="2028"/>
      <c r="M352" s="2028"/>
      <c r="N352" s="2028"/>
      <c r="O352" s="2028"/>
      <c r="P352" s="2028"/>
      <c r="Q352" s="2028"/>
      <c r="R352" s="2028"/>
      <c r="S352" s="2028"/>
      <c r="T352" s="2028"/>
      <c r="U352" s="2044">
        <v>1</v>
      </c>
      <c r="V352" s="2030">
        <f t="shared" si="12"/>
        <v>1140</v>
      </c>
      <c r="W352" s="2038"/>
      <c r="X352" s="2038"/>
      <c r="Y352" s="2038"/>
      <c r="Z352" s="2038"/>
      <c r="AA352" s="2038"/>
      <c r="AB352" s="2038"/>
      <c r="AC352" s="2038"/>
      <c r="AD352" s="2038"/>
      <c r="AE352" s="2038"/>
      <c r="AF352" s="2038"/>
      <c r="AG352" s="2038"/>
      <c r="AH352" s="2038"/>
    </row>
    <row r="353" spans="1:34" s="336" customFormat="1" ht="16.5" customHeight="1">
      <c r="A353" s="2021">
        <v>14</v>
      </c>
      <c r="B353" s="2080" t="s">
        <v>1797</v>
      </c>
      <c r="C353" s="2081"/>
      <c r="D353" s="2082"/>
      <c r="E353" s="2083"/>
      <c r="F353" s="2027" t="s">
        <v>960</v>
      </c>
      <c r="G353" s="2031">
        <v>24000</v>
      </c>
      <c r="H353" s="2027"/>
      <c r="I353" s="2028"/>
      <c r="J353" s="2028"/>
      <c r="K353" s="2028">
        <v>1</v>
      </c>
      <c r="L353" s="2028"/>
      <c r="M353" s="2028"/>
      <c r="N353" s="2028"/>
      <c r="O353" s="2028"/>
      <c r="P353" s="2028"/>
      <c r="Q353" s="2028"/>
      <c r="R353" s="2028"/>
      <c r="S353" s="2028"/>
      <c r="T353" s="2028"/>
      <c r="U353" s="2044">
        <v>1</v>
      </c>
      <c r="V353" s="2030">
        <f t="shared" si="12"/>
        <v>24000</v>
      </c>
      <c r="W353" s="2038"/>
      <c r="X353" s="2038"/>
      <c r="Y353" s="2038"/>
      <c r="Z353" s="2038"/>
      <c r="AA353" s="2038"/>
      <c r="AB353" s="2038"/>
      <c r="AC353" s="2038"/>
      <c r="AD353" s="2038"/>
      <c r="AE353" s="2038"/>
      <c r="AF353" s="2038"/>
      <c r="AG353" s="2038"/>
      <c r="AH353" s="2038"/>
    </row>
    <row r="354" spans="1:34" s="336" customFormat="1" ht="16.5" customHeight="1">
      <c r="A354" s="2021">
        <v>15</v>
      </c>
      <c r="B354" s="2080" t="s">
        <v>1901</v>
      </c>
      <c r="C354" s="2081"/>
      <c r="D354" s="2082"/>
      <c r="E354" s="2083"/>
      <c r="F354" s="2027" t="s">
        <v>278</v>
      </c>
      <c r="G354" s="2031">
        <v>800</v>
      </c>
      <c r="H354" s="2027"/>
      <c r="I354" s="2028"/>
      <c r="J354" s="2028"/>
      <c r="K354" s="2028">
        <v>2</v>
      </c>
      <c r="L354" s="2028"/>
      <c r="M354" s="2028"/>
      <c r="N354" s="2028"/>
      <c r="O354" s="2028"/>
      <c r="P354" s="2028"/>
      <c r="Q354" s="2028"/>
      <c r="R354" s="2028"/>
      <c r="S354" s="2028"/>
      <c r="T354" s="2028"/>
      <c r="U354" s="2044">
        <v>2</v>
      </c>
      <c r="V354" s="2030">
        <f t="shared" si="12"/>
        <v>1600</v>
      </c>
      <c r="W354" s="2038"/>
      <c r="X354" s="2038"/>
      <c r="Y354" s="2038"/>
      <c r="Z354" s="2038"/>
      <c r="AA354" s="2038"/>
      <c r="AB354" s="2038"/>
      <c r="AC354" s="2038"/>
      <c r="AD354" s="2038"/>
      <c r="AE354" s="2038"/>
      <c r="AF354" s="2038"/>
      <c r="AG354" s="2038"/>
      <c r="AH354" s="2038"/>
    </row>
    <row r="355" spans="1:34" s="336" customFormat="1" ht="16.5" customHeight="1">
      <c r="A355" s="2021">
        <v>16</v>
      </c>
      <c r="B355" s="2080" t="s">
        <v>1902</v>
      </c>
      <c r="C355" s="2081"/>
      <c r="D355" s="2082"/>
      <c r="E355" s="2083"/>
      <c r="F355" s="2027" t="s">
        <v>278</v>
      </c>
      <c r="G355" s="2031">
        <v>1800</v>
      </c>
      <c r="H355" s="2027"/>
      <c r="I355" s="2028"/>
      <c r="J355" s="2028"/>
      <c r="K355" s="2028">
        <v>2</v>
      </c>
      <c r="L355" s="2028"/>
      <c r="M355" s="2028"/>
      <c r="N355" s="2028"/>
      <c r="O355" s="2028"/>
      <c r="P355" s="2028"/>
      <c r="Q355" s="2028"/>
      <c r="R355" s="2028"/>
      <c r="S355" s="2028"/>
      <c r="T355" s="2028"/>
      <c r="U355" s="2044">
        <v>2</v>
      </c>
      <c r="V355" s="2030">
        <f t="shared" si="12"/>
        <v>3600</v>
      </c>
      <c r="W355" s="2038"/>
      <c r="X355" s="2038"/>
      <c r="Y355" s="2038"/>
      <c r="Z355" s="2038"/>
      <c r="AA355" s="2038"/>
      <c r="AB355" s="2038"/>
      <c r="AC355" s="2038"/>
      <c r="AD355" s="2038"/>
      <c r="AE355" s="2038"/>
      <c r="AF355" s="2038"/>
      <c r="AG355" s="2038"/>
      <c r="AH355" s="2038"/>
    </row>
    <row r="356" spans="1:34" s="336" customFormat="1" ht="16.5" customHeight="1">
      <c r="A356" s="2021">
        <v>17</v>
      </c>
      <c r="B356" s="2080" t="s">
        <v>1903</v>
      </c>
      <c r="C356" s="2081"/>
      <c r="D356" s="2082"/>
      <c r="E356" s="2083"/>
      <c r="F356" s="2027" t="s">
        <v>404</v>
      </c>
      <c r="G356" s="2031">
        <v>8400</v>
      </c>
      <c r="H356" s="2027"/>
      <c r="I356" s="2028"/>
      <c r="J356" s="2028"/>
      <c r="K356" s="2028">
        <v>1</v>
      </c>
      <c r="L356" s="2028"/>
      <c r="M356" s="2028"/>
      <c r="N356" s="2028"/>
      <c r="O356" s="2028"/>
      <c r="P356" s="2028"/>
      <c r="Q356" s="2028"/>
      <c r="R356" s="2028"/>
      <c r="S356" s="2028"/>
      <c r="T356" s="2028"/>
      <c r="U356" s="2044">
        <v>1</v>
      </c>
      <c r="V356" s="2030">
        <f t="shared" si="12"/>
        <v>8400</v>
      </c>
      <c r="W356" s="2038"/>
      <c r="X356" s="2038"/>
      <c r="Y356" s="2038"/>
      <c r="Z356" s="2038"/>
      <c r="AA356" s="2038"/>
      <c r="AB356" s="2038"/>
      <c r="AC356" s="2038"/>
      <c r="AD356" s="2038"/>
      <c r="AE356" s="2038"/>
      <c r="AF356" s="2038"/>
      <c r="AG356" s="2038"/>
      <c r="AH356" s="2038"/>
    </row>
    <row r="357" spans="1:34" s="336" customFormat="1" ht="16.5" customHeight="1">
      <c r="A357" s="2021">
        <v>18</v>
      </c>
      <c r="B357" s="2080" t="s">
        <v>1904</v>
      </c>
      <c r="C357" s="2081"/>
      <c r="D357" s="2082"/>
      <c r="E357" s="2083"/>
      <c r="F357" s="2027" t="s">
        <v>404</v>
      </c>
      <c r="G357" s="2031">
        <v>5400</v>
      </c>
      <c r="H357" s="2027"/>
      <c r="I357" s="2028"/>
      <c r="J357" s="2028"/>
      <c r="K357" s="2028">
        <v>1</v>
      </c>
      <c r="L357" s="2028"/>
      <c r="M357" s="2028"/>
      <c r="N357" s="2028"/>
      <c r="O357" s="2028"/>
      <c r="P357" s="2028"/>
      <c r="Q357" s="2028"/>
      <c r="R357" s="2028"/>
      <c r="S357" s="2028"/>
      <c r="T357" s="2028"/>
      <c r="U357" s="2044">
        <v>1</v>
      </c>
      <c r="V357" s="2030">
        <f t="shared" si="12"/>
        <v>5400</v>
      </c>
      <c r="W357" s="2038"/>
      <c r="X357" s="2038"/>
      <c r="Y357" s="2038"/>
      <c r="Z357" s="2038"/>
      <c r="AA357" s="2038"/>
      <c r="AB357" s="2038"/>
      <c r="AC357" s="2038"/>
      <c r="AD357" s="2038"/>
      <c r="AE357" s="2038"/>
      <c r="AF357" s="2038"/>
      <c r="AG357" s="2038"/>
      <c r="AH357" s="2038"/>
    </row>
    <row r="358" spans="1:34" s="336" customFormat="1" ht="16.5" customHeight="1">
      <c r="A358" s="2021">
        <v>19</v>
      </c>
      <c r="B358" s="2080" t="s">
        <v>1905</v>
      </c>
      <c r="C358" s="2081"/>
      <c r="D358" s="2082"/>
      <c r="E358" s="2083"/>
      <c r="F358" s="2027" t="s">
        <v>278</v>
      </c>
      <c r="G358" s="2031">
        <v>1450</v>
      </c>
      <c r="H358" s="2027"/>
      <c r="I358" s="2028"/>
      <c r="J358" s="2028"/>
      <c r="K358" s="2028">
        <v>2</v>
      </c>
      <c r="L358" s="2028"/>
      <c r="M358" s="2028"/>
      <c r="N358" s="2028"/>
      <c r="O358" s="2028"/>
      <c r="P358" s="2028"/>
      <c r="Q358" s="2028"/>
      <c r="R358" s="2028"/>
      <c r="S358" s="2028"/>
      <c r="T358" s="2028"/>
      <c r="U358" s="2044">
        <v>2</v>
      </c>
      <c r="V358" s="2030">
        <f t="shared" si="12"/>
        <v>2900</v>
      </c>
      <c r="W358" s="2038"/>
      <c r="X358" s="2038"/>
      <c r="Y358" s="2038"/>
      <c r="Z358" s="2038"/>
      <c r="AA358" s="2038"/>
      <c r="AB358" s="2038"/>
      <c r="AC358" s="2038"/>
      <c r="AD358" s="2038"/>
      <c r="AE358" s="2038"/>
      <c r="AF358" s="2038"/>
      <c r="AG358" s="2038"/>
      <c r="AH358" s="2038"/>
    </row>
    <row r="359" spans="1:34" s="336" customFormat="1" ht="16.5" customHeight="1">
      <c r="A359" s="2021">
        <v>20</v>
      </c>
      <c r="B359" s="2080" t="s">
        <v>1906</v>
      </c>
      <c r="C359" s="2081"/>
      <c r="D359" s="2082"/>
      <c r="E359" s="2083"/>
      <c r="F359" s="2027" t="s">
        <v>960</v>
      </c>
      <c r="G359" s="2031">
        <v>351</v>
      </c>
      <c r="H359" s="2027"/>
      <c r="I359" s="2028"/>
      <c r="J359" s="2028"/>
      <c r="K359" s="2028">
        <v>1</v>
      </c>
      <c r="L359" s="2028"/>
      <c r="M359" s="2028"/>
      <c r="N359" s="2028"/>
      <c r="O359" s="2028"/>
      <c r="P359" s="2028"/>
      <c r="Q359" s="2028"/>
      <c r="R359" s="2028"/>
      <c r="S359" s="2028"/>
      <c r="T359" s="2028"/>
      <c r="U359" s="2044">
        <v>1</v>
      </c>
      <c r="V359" s="2030">
        <f t="shared" si="12"/>
        <v>351</v>
      </c>
      <c r="W359" s="2038"/>
      <c r="X359" s="2038"/>
      <c r="Y359" s="2038"/>
      <c r="Z359" s="2038"/>
      <c r="AA359" s="2038"/>
      <c r="AB359" s="2038"/>
      <c r="AC359" s="2038"/>
      <c r="AD359" s="2038"/>
      <c r="AE359" s="2038"/>
      <c r="AF359" s="2038"/>
      <c r="AG359" s="2038"/>
      <c r="AH359" s="2038"/>
    </row>
    <row r="360" spans="1:34" s="336" customFormat="1" ht="16.5" customHeight="1">
      <c r="A360" s="2021">
        <v>21</v>
      </c>
      <c r="B360" s="2080" t="s">
        <v>1907</v>
      </c>
      <c r="C360" s="2081"/>
      <c r="D360" s="2082"/>
      <c r="E360" s="2083"/>
      <c r="F360" s="2027" t="s">
        <v>278</v>
      </c>
      <c r="G360" s="2031">
        <v>1800</v>
      </c>
      <c r="H360" s="2027"/>
      <c r="I360" s="2028"/>
      <c r="J360" s="2028"/>
      <c r="K360" s="2028">
        <v>2</v>
      </c>
      <c r="L360" s="2028"/>
      <c r="M360" s="2028"/>
      <c r="N360" s="2028"/>
      <c r="O360" s="2028"/>
      <c r="P360" s="2028"/>
      <c r="Q360" s="2028"/>
      <c r="R360" s="2028"/>
      <c r="S360" s="2028"/>
      <c r="T360" s="2028"/>
      <c r="U360" s="2044">
        <v>2</v>
      </c>
      <c r="V360" s="2030">
        <f t="shared" si="12"/>
        <v>3600</v>
      </c>
      <c r="W360" s="2038"/>
      <c r="X360" s="2038"/>
      <c r="Y360" s="2038"/>
      <c r="Z360" s="2038"/>
      <c r="AA360" s="2038"/>
      <c r="AB360" s="2038"/>
      <c r="AC360" s="2038"/>
      <c r="AD360" s="2038"/>
      <c r="AE360" s="2038"/>
      <c r="AF360" s="2038"/>
      <c r="AG360" s="2038"/>
      <c r="AH360" s="2038"/>
    </row>
    <row r="361" spans="1:34" s="336" customFormat="1" ht="16.5" customHeight="1">
      <c r="A361" s="2021">
        <v>22</v>
      </c>
      <c r="B361" s="2080" t="s">
        <v>1908</v>
      </c>
      <c r="C361" s="2081"/>
      <c r="D361" s="2082"/>
      <c r="E361" s="2083"/>
      <c r="F361" s="2027" t="s">
        <v>278</v>
      </c>
      <c r="G361" s="2031">
        <v>7200</v>
      </c>
      <c r="H361" s="2027"/>
      <c r="I361" s="2028"/>
      <c r="J361" s="2028"/>
      <c r="K361" s="2028">
        <v>2</v>
      </c>
      <c r="L361" s="2028"/>
      <c r="M361" s="2028"/>
      <c r="N361" s="2028"/>
      <c r="O361" s="2028"/>
      <c r="P361" s="2028"/>
      <c r="Q361" s="2028"/>
      <c r="R361" s="2028"/>
      <c r="S361" s="2028"/>
      <c r="T361" s="2028"/>
      <c r="U361" s="2044">
        <v>2</v>
      </c>
      <c r="V361" s="2030">
        <f t="shared" si="12"/>
        <v>14400</v>
      </c>
      <c r="W361" s="2038"/>
      <c r="X361" s="2038"/>
      <c r="Y361" s="2038"/>
      <c r="Z361" s="2038"/>
      <c r="AA361" s="2038"/>
      <c r="AB361" s="2038"/>
      <c r="AC361" s="2038"/>
      <c r="AD361" s="2038"/>
      <c r="AE361" s="2038"/>
      <c r="AF361" s="2038"/>
      <c r="AG361" s="2038"/>
      <c r="AH361" s="2038"/>
    </row>
    <row r="362" spans="1:34" s="336" customFormat="1" ht="16.5" customHeight="1">
      <c r="A362" s="2021">
        <v>23</v>
      </c>
      <c r="B362" s="2080" t="s">
        <v>1909</v>
      </c>
      <c r="C362" s="2081"/>
      <c r="D362" s="2082"/>
      <c r="E362" s="2083"/>
      <c r="F362" s="2027" t="s">
        <v>404</v>
      </c>
      <c r="G362" s="2031">
        <v>17000</v>
      </c>
      <c r="H362" s="2027"/>
      <c r="I362" s="2028"/>
      <c r="J362" s="2028"/>
      <c r="K362" s="2028">
        <v>1</v>
      </c>
      <c r="L362" s="2028"/>
      <c r="M362" s="2028"/>
      <c r="N362" s="2028"/>
      <c r="O362" s="2028"/>
      <c r="P362" s="2028"/>
      <c r="Q362" s="2028"/>
      <c r="R362" s="2028"/>
      <c r="S362" s="2028"/>
      <c r="T362" s="2028"/>
      <c r="U362" s="2044">
        <v>1</v>
      </c>
      <c r="V362" s="2030">
        <f t="shared" si="12"/>
        <v>17000</v>
      </c>
      <c r="W362" s="2038"/>
      <c r="X362" s="2038"/>
      <c r="Y362" s="2038"/>
      <c r="Z362" s="2038"/>
      <c r="AA362" s="2038"/>
      <c r="AB362" s="2038"/>
      <c r="AC362" s="2038"/>
      <c r="AD362" s="2038"/>
      <c r="AE362" s="2038"/>
      <c r="AF362" s="2038"/>
      <c r="AG362" s="2038"/>
      <c r="AH362" s="2038"/>
    </row>
    <row r="363" spans="1:34" s="336" customFormat="1" ht="16.5" customHeight="1">
      <c r="A363" s="2021">
        <v>24</v>
      </c>
      <c r="B363" s="2109" t="s">
        <v>630</v>
      </c>
      <c r="C363" s="2110"/>
      <c r="D363" s="2082"/>
      <c r="E363" s="2083"/>
      <c r="F363" s="2027" t="s">
        <v>404</v>
      </c>
      <c r="G363" s="2031">
        <v>22000</v>
      </c>
      <c r="H363" s="2027"/>
      <c r="I363" s="2028"/>
      <c r="J363" s="2028"/>
      <c r="K363" s="2028">
        <v>1</v>
      </c>
      <c r="L363" s="2028"/>
      <c r="M363" s="2028"/>
      <c r="N363" s="2028"/>
      <c r="O363" s="2028"/>
      <c r="P363" s="2028"/>
      <c r="Q363" s="2028"/>
      <c r="R363" s="2028"/>
      <c r="S363" s="2028"/>
      <c r="T363" s="2028"/>
      <c r="U363" s="2044">
        <v>1</v>
      </c>
      <c r="V363" s="2030">
        <f t="shared" si="12"/>
        <v>22000</v>
      </c>
      <c r="W363" s="2038"/>
      <c r="X363" s="2038"/>
      <c r="Y363" s="2038"/>
      <c r="Z363" s="2038"/>
      <c r="AA363" s="2038"/>
      <c r="AB363" s="2038"/>
      <c r="AC363" s="2038"/>
      <c r="AD363" s="2038"/>
      <c r="AE363" s="2038"/>
      <c r="AF363" s="2038"/>
      <c r="AG363" s="2038"/>
      <c r="AH363" s="2038"/>
    </row>
    <row r="364" spans="1:34" s="336" customFormat="1" ht="17.25" customHeight="1">
      <c r="A364" s="2021"/>
      <c r="B364" s="2109"/>
      <c r="C364" s="2110"/>
      <c r="D364" s="2082"/>
      <c r="E364" s="2083"/>
      <c r="F364" s="2027"/>
      <c r="G364" s="2031"/>
      <c r="H364" s="2027"/>
      <c r="I364" s="2028"/>
      <c r="J364" s="2028"/>
      <c r="K364" s="2028"/>
      <c r="L364" s="2028"/>
      <c r="M364" s="2028"/>
      <c r="N364" s="2028"/>
      <c r="O364" s="2028"/>
      <c r="P364" s="2028"/>
      <c r="Q364" s="2028"/>
      <c r="R364" s="2028"/>
      <c r="S364" s="2028"/>
      <c r="T364" s="2028"/>
      <c r="U364" s="2044"/>
      <c r="V364" s="1925"/>
      <c r="W364" s="2038"/>
      <c r="X364" s="2038"/>
      <c r="Y364" s="2038"/>
      <c r="Z364" s="2038"/>
      <c r="AA364" s="2038"/>
      <c r="AB364" s="2038"/>
      <c r="AC364" s="2038"/>
      <c r="AD364" s="2038"/>
      <c r="AE364" s="2038"/>
      <c r="AF364" s="2038"/>
      <c r="AG364" s="2038"/>
      <c r="AH364" s="2038"/>
    </row>
    <row r="365" spans="1:34" ht="44.25" customHeight="1">
      <c r="A365" s="2111" t="s">
        <v>333</v>
      </c>
      <c r="B365" s="2112"/>
      <c r="C365" s="2112"/>
      <c r="D365" s="2112"/>
      <c r="E365" s="2112"/>
      <c r="F365" s="2112"/>
      <c r="G365" s="2112"/>
      <c r="H365" s="2112"/>
      <c r="I365" s="2112"/>
      <c r="J365" s="2112"/>
      <c r="K365" s="2112"/>
      <c r="L365" s="2112"/>
      <c r="M365" s="2112"/>
      <c r="N365" s="2112"/>
      <c r="O365" s="2112"/>
      <c r="P365" s="2112"/>
      <c r="Q365" s="2112"/>
      <c r="R365" s="2112"/>
      <c r="S365" s="2112"/>
      <c r="T365" s="2112"/>
      <c r="U365" s="2113"/>
      <c r="V365" s="2114">
        <f>SUM(V14:V364)</f>
        <v>2000000</v>
      </c>
      <c r="W365" s="386"/>
      <c r="X365" s="387"/>
      <c r="Y365" s="387"/>
      <c r="Z365" s="387"/>
      <c r="AA365" s="387"/>
      <c r="AB365" s="387"/>
      <c r="AC365" s="387"/>
      <c r="AD365" s="387"/>
      <c r="AE365" s="387"/>
      <c r="AF365" s="387"/>
      <c r="AG365" s="387"/>
      <c r="AH365" s="387"/>
    </row>
    <row r="366" spans="1:33" ht="23.25" customHeight="1">
      <c r="A366" s="389" t="s">
        <v>334</v>
      </c>
      <c r="B366" s="389" t="s">
        <v>335</v>
      </c>
      <c r="C366" s="390"/>
      <c r="D366" s="390"/>
      <c r="E366" s="390"/>
      <c r="F366" s="391"/>
      <c r="G366" s="390"/>
      <c r="H366" s="390"/>
      <c r="I366" s="390"/>
      <c r="J366" s="390"/>
      <c r="K366" s="390"/>
      <c r="L366" s="392"/>
      <c r="M366" s="392"/>
      <c r="N366" s="392"/>
      <c r="O366" s="392"/>
      <c r="P366" s="392"/>
      <c r="Q366" s="392"/>
      <c r="R366" s="392"/>
      <c r="S366" s="392"/>
      <c r="T366" s="392"/>
      <c r="U366" s="400"/>
      <c r="V366" s="39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4" ht="12" customHeight="1">
      <c r="A367" s="397"/>
      <c r="B367" s="392"/>
      <c r="C367" s="392"/>
      <c r="D367" s="392"/>
      <c r="E367" s="392"/>
      <c r="F367" s="391"/>
      <c r="G367" s="390"/>
      <c r="H367" s="392"/>
      <c r="I367" s="392"/>
      <c r="J367" s="392"/>
      <c r="K367" s="392"/>
      <c r="L367" s="392"/>
      <c r="M367" s="392"/>
      <c r="N367" s="392"/>
      <c r="O367" s="392"/>
      <c r="P367" s="392"/>
      <c r="Q367" s="392"/>
      <c r="R367" s="392"/>
      <c r="S367" s="392"/>
      <c r="T367" s="392"/>
      <c r="U367" s="400"/>
      <c r="V367" s="393"/>
      <c r="W367" s="39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19.5" customHeight="1">
      <c r="A368" s="397"/>
      <c r="B368" s="1935" t="s">
        <v>659</v>
      </c>
      <c r="C368" s="1935"/>
      <c r="D368" s="1935"/>
      <c r="E368" s="1935"/>
      <c r="F368" s="1934"/>
      <c r="G368" s="1933"/>
      <c r="H368" s="1935"/>
      <c r="I368" s="1936" t="s">
        <v>337</v>
      </c>
      <c r="J368" s="1936"/>
      <c r="K368" s="1936"/>
      <c r="L368" s="392"/>
      <c r="M368" s="394"/>
      <c r="N368" s="394"/>
      <c r="O368" s="394"/>
      <c r="P368" s="392"/>
      <c r="Q368" s="392"/>
      <c r="R368" s="392"/>
      <c r="S368" s="392"/>
      <c r="T368" s="392"/>
      <c r="U368" s="400"/>
      <c r="V368" s="393"/>
      <c r="W368" s="39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15">
      <c r="A369" s="397"/>
      <c r="B369" s="392"/>
      <c r="C369" s="392"/>
      <c r="D369" s="392"/>
      <c r="E369" s="392"/>
      <c r="F369" s="391"/>
      <c r="G369" s="390"/>
      <c r="H369" s="392"/>
      <c r="I369" s="392"/>
      <c r="J369" s="392"/>
      <c r="K369" s="392"/>
      <c r="L369" s="392"/>
      <c r="M369" s="392"/>
      <c r="N369" s="392"/>
      <c r="O369" s="392"/>
      <c r="P369" s="392"/>
      <c r="Q369" s="392"/>
      <c r="R369" s="392"/>
      <c r="S369" s="392"/>
      <c r="T369" s="392"/>
      <c r="U369" s="400"/>
      <c r="V369" s="393"/>
      <c r="W369" s="39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20.25" customHeight="1">
      <c r="A370" s="397"/>
      <c r="B370" s="395"/>
      <c r="C370" s="2115" t="s">
        <v>1910</v>
      </c>
      <c r="D370" s="2115"/>
      <c r="E370" s="2115"/>
      <c r="F370" s="395"/>
      <c r="G370" s="395"/>
      <c r="H370" s="396"/>
      <c r="I370" s="396"/>
      <c r="J370" s="396"/>
      <c r="K370" s="396"/>
      <c r="L370" s="2115" t="s">
        <v>30</v>
      </c>
      <c r="M370" s="2115"/>
      <c r="N370" s="2115"/>
      <c r="O370" s="2115"/>
      <c r="P370" s="2115"/>
      <c r="Q370" s="2115"/>
      <c r="R370" s="2115"/>
      <c r="S370" s="2115"/>
      <c r="T370" s="2115"/>
      <c r="U370" s="2115"/>
      <c r="V370" s="393"/>
      <c r="W370" s="39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19.5" customHeight="1">
      <c r="A371" s="397"/>
      <c r="B371" s="397"/>
      <c r="C371" s="2116" t="s">
        <v>1911</v>
      </c>
      <c r="D371" s="2116"/>
      <c r="E371" s="2116"/>
      <c r="F371" s="2117"/>
      <c r="G371" s="2117"/>
      <c r="H371" s="2118"/>
      <c r="I371" s="2118"/>
      <c r="J371" s="2118"/>
      <c r="K371" s="2118"/>
      <c r="L371" s="2116" t="s">
        <v>32</v>
      </c>
      <c r="M371" s="2116"/>
      <c r="N371" s="2116"/>
      <c r="O371" s="2116"/>
      <c r="P371" s="2116"/>
      <c r="Q371" s="2116"/>
      <c r="R371" s="2116"/>
      <c r="S371" s="2116"/>
      <c r="T371" s="2116"/>
      <c r="U371" s="2116"/>
      <c r="V371" s="393"/>
      <c r="W371" s="39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23" ht="15">
      <c r="A372" s="397"/>
      <c r="B372" s="392"/>
      <c r="C372" s="392"/>
      <c r="D372" s="392"/>
      <c r="E372" s="392"/>
      <c r="F372" s="391"/>
      <c r="G372" s="390"/>
      <c r="H372" s="392"/>
      <c r="I372" s="392"/>
      <c r="J372" s="392"/>
      <c r="K372" s="392"/>
      <c r="L372" s="392"/>
      <c r="M372" s="392"/>
      <c r="N372" s="392"/>
      <c r="O372" s="392"/>
      <c r="P372" s="392"/>
      <c r="Q372" s="392"/>
      <c r="R372" s="392"/>
      <c r="S372" s="392"/>
      <c r="T372" s="392"/>
      <c r="U372" s="400"/>
      <c r="V372" s="393"/>
      <c r="W372" s="393"/>
    </row>
  </sheetData>
  <mergeCells count="510">
    <mergeCell ref="C370:E370"/>
    <mergeCell ref="H370:K370"/>
    <mergeCell ref="L370:U370"/>
    <mergeCell ref="C371:E371"/>
    <mergeCell ref="H371:K371"/>
    <mergeCell ref="L371:U371"/>
    <mergeCell ref="B360:C360"/>
    <mergeCell ref="B361:C361"/>
    <mergeCell ref="B362:C362"/>
    <mergeCell ref="A365:U365"/>
    <mergeCell ref="I368:K368"/>
    <mergeCell ref="M368:O368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A341:C342"/>
    <mergeCell ref="B343:C343"/>
    <mergeCell ref="B344:C344"/>
    <mergeCell ref="B345:C345"/>
    <mergeCell ref="B346:C346"/>
    <mergeCell ref="B347:C347"/>
    <mergeCell ref="B334:C334"/>
    <mergeCell ref="A335:C336"/>
    <mergeCell ref="B337:C337"/>
    <mergeCell ref="B338:C338"/>
    <mergeCell ref="B339:C339"/>
    <mergeCell ref="B340:C340"/>
    <mergeCell ref="B327:C327"/>
    <mergeCell ref="B328:C328"/>
    <mergeCell ref="B329:C329"/>
    <mergeCell ref="A330:C331"/>
    <mergeCell ref="B332:C332"/>
    <mergeCell ref="B333:C333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8:C308"/>
    <mergeCell ref="B309:C309"/>
    <mergeCell ref="B310:C310"/>
    <mergeCell ref="A311:C312"/>
    <mergeCell ref="B313:C313"/>
    <mergeCell ref="B314:C314"/>
    <mergeCell ref="B301:C301"/>
    <mergeCell ref="B302:C302"/>
    <mergeCell ref="B303:C303"/>
    <mergeCell ref="B304:C304"/>
    <mergeCell ref="B305:C305"/>
    <mergeCell ref="A306:C307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2:C282"/>
    <mergeCell ref="B283:C283"/>
    <mergeCell ref="A284:C285"/>
    <mergeCell ref="B286:C286"/>
    <mergeCell ref="B287:C287"/>
    <mergeCell ref="B288:C288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1:C251"/>
    <mergeCell ref="B252:C252"/>
    <mergeCell ref="B253:C253"/>
    <mergeCell ref="B254:C254"/>
    <mergeCell ref="B255:C255"/>
    <mergeCell ref="A256:C257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34:C234"/>
    <mergeCell ref="A235:C236"/>
    <mergeCell ref="D235:U236"/>
    <mergeCell ref="V235:V236"/>
    <mergeCell ref="B237:C237"/>
    <mergeCell ref="B238:C238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A196:C197"/>
    <mergeCell ref="B198:C198"/>
    <mergeCell ref="B199:C199"/>
    <mergeCell ref="B200:C200"/>
    <mergeCell ref="A201:C202"/>
    <mergeCell ref="B203:C203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71:C171"/>
    <mergeCell ref="D171:E171"/>
    <mergeCell ref="A172:C173"/>
    <mergeCell ref="B174:C174"/>
    <mergeCell ref="B175:C175"/>
    <mergeCell ref="A176:C177"/>
    <mergeCell ref="B168:C168"/>
    <mergeCell ref="D168:E168"/>
    <mergeCell ref="B169:C169"/>
    <mergeCell ref="D169:E169"/>
    <mergeCell ref="B170:C170"/>
    <mergeCell ref="D170:E170"/>
    <mergeCell ref="B165:C165"/>
    <mergeCell ref="D165:E165"/>
    <mergeCell ref="B166:C166"/>
    <mergeCell ref="D166:E166"/>
    <mergeCell ref="B167:C167"/>
    <mergeCell ref="D167:E167"/>
    <mergeCell ref="B162:C162"/>
    <mergeCell ref="D162:E162"/>
    <mergeCell ref="B163:C163"/>
    <mergeCell ref="D163:E163"/>
    <mergeCell ref="B164:C164"/>
    <mergeCell ref="D164:E164"/>
    <mergeCell ref="B159:C159"/>
    <mergeCell ref="D159:E159"/>
    <mergeCell ref="B160:C160"/>
    <mergeCell ref="D160:E160"/>
    <mergeCell ref="B161:C161"/>
    <mergeCell ref="D161:E161"/>
    <mergeCell ref="B154:C154"/>
    <mergeCell ref="D154:E154"/>
    <mergeCell ref="A155:C156"/>
    <mergeCell ref="B157:C157"/>
    <mergeCell ref="D157:E157"/>
    <mergeCell ref="B158:C158"/>
    <mergeCell ref="D158:E158"/>
    <mergeCell ref="B151:C151"/>
    <mergeCell ref="D151:E151"/>
    <mergeCell ref="B152:C152"/>
    <mergeCell ref="D152:E152"/>
    <mergeCell ref="B153:C153"/>
    <mergeCell ref="D153:E153"/>
    <mergeCell ref="A146:C147"/>
    <mergeCell ref="B148:C148"/>
    <mergeCell ref="D148:E148"/>
    <mergeCell ref="B149:C149"/>
    <mergeCell ref="D149:E149"/>
    <mergeCell ref="B150:C150"/>
    <mergeCell ref="D150:E150"/>
    <mergeCell ref="B143:C143"/>
    <mergeCell ref="D143:E143"/>
    <mergeCell ref="B144:C144"/>
    <mergeCell ref="D144:E144"/>
    <mergeCell ref="B145:C145"/>
    <mergeCell ref="D145:E145"/>
    <mergeCell ref="B139:C139"/>
    <mergeCell ref="D139:E139"/>
    <mergeCell ref="A140:C140"/>
    <mergeCell ref="B141:C141"/>
    <mergeCell ref="D141:E141"/>
    <mergeCell ref="B142:C142"/>
    <mergeCell ref="D142:E142"/>
    <mergeCell ref="B136:C136"/>
    <mergeCell ref="D136:E136"/>
    <mergeCell ref="B137:C137"/>
    <mergeCell ref="D137:E137"/>
    <mergeCell ref="B138:C138"/>
    <mergeCell ref="D138:E138"/>
    <mergeCell ref="B133:C133"/>
    <mergeCell ref="D133:E133"/>
    <mergeCell ref="B134:C134"/>
    <mergeCell ref="D134:E134"/>
    <mergeCell ref="B135:C135"/>
    <mergeCell ref="D135:E135"/>
    <mergeCell ref="B130:C130"/>
    <mergeCell ref="D130:E130"/>
    <mergeCell ref="B131:C131"/>
    <mergeCell ref="D131:E131"/>
    <mergeCell ref="B132:C132"/>
    <mergeCell ref="D132:E132"/>
    <mergeCell ref="B125:C125"/>
    <mergeCell ref="D125:E125"/>
    <mergeCell ref="A126:C127"/>
    <mergeCell ref="B128:C128"/>
    <mergeCell ref="D128:E128"/>
    <mergeCell ref="B129:C129"/>
    <mergeCell ref="D129:E129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113:C113"/>
    <mergeCell ref="D113:E113"/>
    <mergeCell ref="B114:C114"/>
    <mergeCell ref="D114:E114"/>
    <mergeCell ref="B115:C115"/>
    <mergeCell ref="D115:E115"/>
    <mergeCell ref="A109:C109"/>
    <mergeCell ref="B110:C110"/>
    <mergeCell ref="D110:E110"/>
    <mergeCell ref="B111:C111"/>
    <mergeCell ref="D111:E111"/>
    <mergeCell ref="B112:C112"/>
    <mergeCell ref="D112:E112"/>
    <mergeCell ref="B106:C106"/>
    <mergeCell ref="D106:E106"/>
    <mergeCell ref="B107:C107"/>
    <mergeCell ref="D107:E107"/>
    <mergeCell ref="B108:C108"/>
    <mergeCell ref="D108:E108"/>
    <mergeCell ref="B103:C103"/>
    <mergeCell ref="D103:E103"/>
    <mergeCell ref="B104:C104"/>
    <mergeCell ref="D104:E104"/>
    <mergeCell ref="B105:C105"/>
    <mergeCell ref="D105:E105"/>
    <mergeCell ref="B100:C100"/>
    <mergeCell ref="D100:E100"/>
    <mergeCell ref="B101:C101"/>
    <mergeCell ref="D101:E101"/>
    <mergeCell ref="B102:C102"/>
    <mergeCell ref="D102:E102"/>
    <mergeCell ref="B97:C97"/>
    <mergeCell ref="D97:E97"/>
    <mergeCell ref="B98:C98"/>
    <mergeCell ref="D98:E98"/>
    <mergeCell ref="B99:C99"/>
    <mergeCell ref="D99:E99"/>
    <mergeCell ref="B94:C94"/>
    <mergeCell ref="D94:E94"/>
    <mergeCell ref="B95:C95"/>
    <mergeCell ref="D95:E95"/>
    <mergeCell ref="B96:C96"/>
    <mergeCell ref="D96:E96"/>
    <mergeCell ref="B91:C91"/>
    <mergeCell ref="D91:E91"/>
    <mergeCell ref="B92:C92"/>
    <mergeCell ref="D92:E92"/>
    <mergeCell ref="B93:C93"/>
    <mergeCell ref="D93:E93"/>
    <mergeCell ref="A88:C88"/>
    <mergeCell ref="D88:E88"/>
    <mergeCell ref="B89:C89"/>
    <mergeCell ref="D89:E89"/>
    <mergeCell ref="B90:C90"/>
    <mergeCell ref="D90:E90"/>
    <mergeCell ref="B85:C85"/>
    <mergeCell ref="D85:E85"/>
    <mergeCell ref="B86:C86"/>
    <mergeCell ref="D86:E86"/>
    <mergeCell ref="B87:C87"/>
    <mergeCell ref="D87:E87"/>
    <mergeCell ref="B82:C82"/>
    <mergeCell ref="D82:E82"/>
    <mergeCell ref="B83:C83"/>
    <mergeCell ref="D83:E83"/>
    <mergeCell ref="B84:C84"/>
    <mergeCell ref="D84:E84"/>
    <mergeCell ref="B79:C79"/>
    <mergeCell ref="D79:E79"/>
    <mergeCell ref="B80:C80"/>
    <mergeCell ref="D80:E80"/>
    <mergeCell ref="B81:C81"/>
    <mergeCell ref="D81:E81"/>
    <mergeCell ref="B76:C76"/>
    <mergeCell ref="D76:E76"/>
    <mergeCell ref="B77:C77"/>
    <mergeCell ref="D77:E77"/>
    <mergeCell ref="B78:C78"/>
    <mergeCell ref="D78:E78"/>
    <mergeCell ref="B73:C73"/>
    <mergeCell ref="D73:E73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A69:C69"/>
    <mergeCell ref="D69:E69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7:C57"/>
    <mergeCell ref="D57:E57"/>
    <mergeCell ref="B58:C58"/>
    <mergeCell ref="D58:E58"/>
    <mergeCell ref="A59:C59"/>
    <mergeCell ref="B60:C60"/>
    <mergeCell ref="D60:E60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A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I11:U11"/>
    <mergeCell ref="V11:V12"/>
    <mergeCell ref="A13:C13"/>
    <mergeCell ref="D13:E13"/>
    <mergeCell ref="B14:C14"/>
    <mergeCell ref="D14:E14"/>
    <mergeCell ref="A11:A12"/>
    <mergeCell ref="B11:C12"/>
    <mergeCell ref="D11:E12"/>
    <mergeCell ref="F11:F12"/>
    <mergeCell ref="G11:G12"/>
    <mergeCell ref="H11:H12"/>
    <mergeCell ref="A1:V1"/>
    <mergeCell ref="A2:V2"/>
    <mergeCell ref="A3:V3"/>
    <mergeCell ref="A4:V4"/>
    <mergeCell ref="A6:V6"/>
    <mergeCell ref="E7:I7"/>
  </mergeCells>
  <printOptions/>
  <pageMargins left="0.078740157480315" right="0.078740157480315" top="0.5" bottom="0.25" header="0.31496062992126" footer="0.31496062992126"/>
  <pageSetup fitToWidth="0" horizontalDpi="600" verticalDpi="600" orientation="landscape" paperSize="9" r:id="rId1"/>
  <rowBreaks count="2" manualBreakCount="2">
    <brk id="372" max="16383" man="1"/>
    <brk id="377" max="16383" man="1"/>
  </rowBreaks>
  <colBreaks count="1" manualBreakCount="1">
    <brk id="22" min="1" max="16383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9"/>
  <sheetViews>
    <sheetView showGridLines="0" view="pageBreakPreview" zoomScaleSheetLayoutView="100" workbookViewId="0" topLeftCell="A1">
      <selection activeCell="U12" sqref="U11:U12"/>
    </sheetView>
  </sheetViews>
  <sheetFormatPr defaultColWidth="8.28125" defaultRowHeight="15"/>
  <cols>
    <col min="1" max="1" width="3.28125" style="447" customWidth="1"/>
    <col min="2" max="2" width="30.28125" style="447" customWidth="1"/>
    <col min="3" max="3" width="7.7109375" style="458" customWidth="1"/>
    <col min="4" max="4" width="6.7109375" style="490" customWidth="1"/>
    <col min="5" max="5" width="9.7109375" style="583" bestFit="1" customWidth="1"/>
    <col min="6" max="6" width="5.8515625" style="578" customWidth="1"/>
    <col min="7" max="7" width="5.421875" style="447" customWidth="1"/>
    <col min="8" max="8" width="4.7109375" style="447" customWidth="1"/>
    <col min="9" max="9" width="4.140625" style="447" customWidth="1"/>
    <col min="10" max="10" width="5.421875" style="447" customWidth="1"/>
    <col min="11" max="11" width="5.5742187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3.421875" style="447" customWidth="1"/>
    <col min="17" max="17" width="5.140625" style="447" customWidth="1"/>
    <col min="18" max="18" width="3.7109375" style="447" customWidth="1"/>
    <col min="19" max="19" width="10.7109375" style="581" customWidth="1"/>
    <col min="20" max="20" width="14.7109375" style="1890" bestFit="1" customWidth="1"/>
    <col min="21" max="16384" width="8.28125" style="447" customWidth="1"/>
  </cols>
  <sheetData>
    <row r="1" spans="1:20" ht="12.6" customHeight="1">
      <c r="A1" s="2119" t="s">
        <v>1439</v>
      </c>
      <c r="B1" s="2120"/>
      <c r="C1" s="2120"/>
      <c r="D1" s="2120"/>
      <c r="E1" s="2120"/>
      <c r="F1" s="2120"/>
      <c r="G1" s="2120"/>
      <c r="H1" s="2120"/>
      <c r="I1" s="2120"/>
      <c r="J1" s="2120"/>
      <c r="K1" s="2120"/>
      <c r="L1" s="2120"/>
      <c r="M1" s="2120"/>
      <c r="N1" s="2120"/>
      <c r="O1" s="2120"/>
      <c r="P1" s="2120"/>
      <c r="Q1" s="2120"/>
      <c r="R1" s="2120"/>
      <c r="S1" s="2120"/>
      <c r="T1" s="2121"/>
    </row>
    <row r="2" spans="1:20" ht="8.45" customHeight="1">
      <c r="A2" s="2122" t="s">
        <v>10</v>
      </c>
      <c r="B2" s="2123"/>
      <c r="C2" s="2123"/>
      <c r="D2" s="2123"/>
      <c r="E2" s="2123"/>
      <c r="F2" s="2123"/>
      <c r="G2" s="2123"/>
      <c r="H2" s="2123"/>
      <c r="I2" s="2123"/>
      <c r="J2" s="2123"/>
      <c r="K2" s="2123"/>
      <c r="L2" s="2123"/>
      <c r="M2" s="2123"/>
      <c r="N2" s="2123"/>
      <c r="O2" s="2123"/>
      <c r="P2" s="2123"/>
      <c r="Q2" s="2123"/>
      <c r="R2" s="2123"/>
      <c r="S2" s="2123"/>
      <c r="T2" s="2124"/>
    </row>
    <row r="3" spans="1:20" ht="9" customHeight="1">
      <c r="A3" s="2122" t="s">
        <v>11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.15" customHeight="1">
      <c r="A4" s="2125"/>
      <c r="B4" s="2126"/>
      <c r="C4" s="2127"/>
      <c r="D4" s="2128"/>
      <c r="E4" s="2129"/>
      <c r="F4" s="2130"/>
      <c r="G4" s="2126"/>
      <c r="H4" s="2126"/>
      <c r="I4" s="2126"/>
      <c r="J4" s="2126"/>
      <c r="K4" s="2126"/>
      <c r="L4" s="2126"/>
      <c r="M4" s="2126"/>
      <c r="N4" s="2126"/>
      <c r="O4" s="2126"/>
      <c r="P4" s="2126"/>
      <c r="Q4" s="2126"/>
      <c r="R4" s="2126"/>
      <c r="S4" s="2131"/>
      <c r="T4" s="2132"/>
    </row>
    <row r="5" spans="1:20" ht="13.15" customHeight="1">
      <c r="A5" s="2133" t="s">
        <v>130</v>
      </c>
      <c r="B5" s="2134"/>
      <c r="C5" s="2134"/>
      <c r="D5" s="2134"/>
      <c r="E5" s="2134"/>
      <c r="F5" s="2134"/>
      <c r="G5" s="2134"/>
      <c r="H5" s="2134"/>
      <c r="I5" s="2134"/>
      <c r="J5" s="2134"/>
      <c r="K5" s="2134"/>
      <c r="L5" s="2134"/>
      <c r="M5" s="2134"/>
      <c r="N5" s="2134"/>
      <c r="O5" s="2134"/>
      <c r="P5" s="2134"/>
      <c r="Q5" s="2134"/>
      <c r="R5" s="2134"/>
      <c r="S5" s="2134"/>
      <c r="T5" s="2135"/>
    </row>
    <row r="6" spans="1:20" ht="1.15" customHeight="1">
      <c r="A6" s="2136"/>
      <c r="B6" s="2126"/>
      <c r="C6" s="2127"/>
      <c r="D6" s="2128"/>
      <c r="E6" s="2129"/>
      <c r="F6" s="2130"/>
      <c r="G6" s="2126"/>
      <c r="H6" s="2126"/>
      <c r="I6" s="2126"/>
      <c r="J6" s="2126"/>
      <c r="K6" s="2126"/>
      <c r="L6" s="2126"/>
      <c r="M6" s="2126"/>
      <c r="N6" s="2126"/>
      <c r="O6" s="2126"/>
      <c r="P6" s="2126"/>
      <c r="Q6" s="2126"/>
      <c r="R6" s="2126"/>
      <c r="S6" s="2131"/>
      <c r="T6" s="2132"/>
    </row>
    <row r="7" spans="1:20" ht="10.15" customHeight="1">
      <c r="A7" s="456" t="s">
        <v>1912</v>
      </c>
      <c r="B7" s="2126"/>
      <c r="C7" s="213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s="2146" customFormat="1" ht="12" thickBot="1">
      <c r="A8" s="2138" t="s">
        <v>1913</v>
      </c>
      <c r="B8" s="2139"/>
      <c r="C8" s="2140"/>
      <c r="D8" s="2141"/>
      <c r="E8" s="2141"/>
      <c r="F8" s="2142" t="s">
        <v>134</v>
      </c>
      <c r="G8" s="2143"/>
      <c r="H8" s="2143"/>
      <c r="I8" s="2143"/>
      <c r="J8" s="2139"/>
      <c r="K8" s="2139"/>
      <c r="L8" s="2139"/>
      <c r="M8" s="2139"/>
      <c r="N8" s="2139"/>
      <c r="O8" s="2139"/>
      <c r="P8" s="2139"/>
      <c r="Q8" s="2139"/>
      <c r="R8" s="2139"/>
      <c r="S8" s="2144"/>
      <c r="T8" s="2145"/>
    </row>
    <row r="9" spans="1:20" ht="13.15" customHeight="1" thickBot="1">
      <c r="A9" s="2147" t="s">
        <v>136</v>
      </c>
      <c r="B9" s="2148" t="s">
        <v>137</v>
      </c>
      <c r="C9" s="2149" t="s">
        <v>257</v>
      </c>
      <c r="D9" s="2150" t="s">
        <v>139</v>
      </c>
      <c r="E9" s="2151" t="s">
        <v>140</v>
      </c>
      <c r="F9" s="2152" t="s">
        <v>141</v>
      </c>
      <c r="G9" s="2153" t="s">
        <v>142</v>
      </c>
      <c r="H9" s="2154"/>
      <c r="I9" s="2154"/>
      <c r="J9" s="2154"/>
      <c r="K9" s="2154"/>
      <c r="L9" s="2154"/>
      <c r="M9" s="2154"/>
      <c r="N9" s="2154"/>
      <c r="O9" s="2154"/>
      <c r="P9" s="2154"/>
      <c r="Q9" s="2154"/>
      <c r="R9" s="2154"/>
      <c r="S9" s="2155"/>
      <c r="T9" s="2156" t="s">
        <v>143</v>
      </c>
    </row>
    <row r="10" spans="1:20" s="490" customFormat="1" ht="6.6" customHeight="1" thickBot="1">
      <c r="A10" s="2157"/>
      <c r="B10" s="2158"/>
      <c r="C10" s="2159"/>
      <c r="D10" s="2160"/>
      <c r="E10" s="2161"/>
      <c r="F10" s="2162"/>
      <c r="G10" s="2163" t="s">
        <v>144</v>
      </c>
      <c r="H10" s="2164" t="s">
        <v>145</v>
      </c>
      <c r="I10" s="2164" t="s">
        <v>146</v>
      </c>
      <c r="J10" s="2164" t="s">
        <v>147</v>
      </c>
      <c r="K10" s="2164" t="s">
        <v>148</v>
      </c>
      <c r="L10" s="2164" t="s">
        <v>149</v>
      </c>
      <c r="M10" s="2165" t="s">
        <v>150</v>
      </c>
      <c r="N10" s="2166" t="s">
        <v>151</v>
      </c>
      <c r="O10" s="2166" t="s">
        <v>152</v>
      </c>
      <c r="P10" s="2167" t="s">
        <v>153</v>
      </c>
      <c r="Q10" s="2167" t="s">
        <v>154</v>
      </c>
      <c r="R10" s="2167" t="s">
        <v>155</v>
      </c>
      <c r="S10" s="2167" t="s">
        <v>156</v>
      </c>
      <c r="T10" s="2168"/>
    </row>
    <row r="11" spans="1:20" s="2180" customFormat="1" ht="27.6" customHeight="1">
      <c r="A11" s="2169">
        <v>1</v>
      </c>
      <c r="B11" s="2170" t="s">
        <v>1914</v>
      </c>
      <c r="C11" s="2171"/>
      <c r="D11" s="2172" t="s">
        <v>1915</v>
      </c>
      <c r="E11" s="2173">
        <v>15000</v>
      </c>
      <c r="F11" s="1436"/>
      <c r="G11" s="2174"/>
      <c r="H11" s="2175">
        <v>1</v>
      </c>
      <c r="I11" s="2175"/>
      <c r="J11" s="2175"/>
      <c r="K11" s="2175"/>
      <c r="L11" s="2175"/>
      <c r="M11" s="2176"/>
      <c r="N11" s="2177"/>
      <c r="O11" s="2177">
        <v>1</v>
      </c>
      <c r="P11" s="2176"/>
      <c r="Q11" s="2177"/>
      <c r="R11" s="2177"/>
      <c r="S11" s="2178">
        <f>+E11</f>
        <v>15000</v>
      </c>
      <c r="T11" s="2179">
        <f>+S11*2</f>
        <v>30000</v>
      </c>
    </row>
    <row r="12" spans="1:20" s="2191" customFormat="1" ht="28.15" customHeight="1">
      <c r="A12" s="2169">
        <v>2</v>
      </c>
      <c r="B12" s="2181" t="s">
        <v>1916</v>
      </c>
      <c r="C12" s="2182"/>
      <c r="D12" s="2183" t="s">
        <v>1915</v>
      </c>
      <c r="E12" s="2184">
        <v>19600</v>
      </c>
      <c r="F12" s="2185"/>
      <c r="G12" s="2186"/>
      <c r="H12" s="2183"/>
      <c r="I12" s="2183">
        <v>1</v>
      </c>
      <c r="J12" s="2183"/>
      <c r="K12" s="2183"/>
      <c r="L12" s="2183"/>
      <c r="M12" s="2187"/>
      <c r="N12" s="2188"/>
      <c r="O12" s="2188"/>
      <c r="P12" s="2187"/>
      <c r="Q12" s="2188"/>
      <c r="R12" s="2188"/>
      <c r="S12" s="2189">
        <f>+E12</f>
        <v>19600</v>
      </c>
      <c r="T12" s="2190">
        <f>+S12</f>
        <v>19600</v>
      </c>
    </row>
    <row r="13" spans="1:20" s="2203" customFormat="1" ht="15" customHeight="1">
      <c r="A13" s="2192">
        <v>3</v>
      </c>
      <c r="B13" s="2193" t="s">
        <v>1020</v>
      </c>
      <c r="C13" s="2194"/>
      <c r="D13" s="2195"/>
      <c r="E13" s="2196"/>
      <c r="F13" s="2197"/>
      <c r="G13" s="2198"/>
      <c r="H13" s="2195"/>
      <c r="I13" s="2195"/>
      <c r="J13" s="2195"/>
      <c r="K13" s="2195"/>
      <c r="L13" s="2195"/>
      <c r="M13" s="2199"/>
      <c r="N13" s="2200"/>
      <c r="O13" s="2200"/>
      <c r="P13" s="2199"/>
      <c r="Q13" s="2200"/>
      <c r="R13" s="2200"/>
      <c r="S13" s="2201"/>
      <c r="T13" s="2202">
        <f aca="true" t="shared" si="0" ref="T13">E13*S13</f>
        <v>0</v>
      </c>
    </row>
    <row r="14" spans="1:20" s="503" customFormat="1" ht="12" customHeight="1">
      <c r="A14" s="2204"/>
      <c r="B14" s="2205" t="s">
        <v>1917</v>
      </c>
      <c r="C14" s="2206"/>
      <c r="D14" s="2207" t="s">
        <v>164</v>
      </c>
      <c r="E14" s="2208">
        <v>210</v>
      </c>
      <c r="F14" s="2209"/>
      <c r="G14" s="2210"/>
      <c r="H14" s="2207">
        <v>10</v>
      </c>
      <c r="I14" s="2207"/>
      <c r="J14" s="2207"/>
      <c r="K14" s="2207">
        <v>10</v>
      </c>
      <c r="L14" s="2207"/>
      <c r="M14" s="2211"/>
      <c r="N14" s="2212">
        <v>15</v>
      </c>
      <c r="O14" s="2212"/>
      <c r="P14" s="2211"/>
      <c r="Q14" s="2212">
        <v>15</v>
      </c>
      <c r="R14" s="2212"/>
      <c r="S14" s="2213">
        <v>210</v>
      </c>
      <c r="T14" s="2214">
        <f>+S14*50</f>
        <v>10500</v>
      </c>
    </row>
    <row r="15" spans="1:20" s="518" customFormat="1" ht="11.45" customHeight="1">
      <c r="A15" s="2215"/>
      <c r="B15" s="2216" t="s">
        <v>1918</v>
      </c>
      <c r="C15" s="2217"/>
      <c r="D15" s="2218" t="s">
        <v>164</v>
      </c>
      <c r="E15" s="2219">
        <v>225</v>
      </c>
      <c r="F15" s="2220"/>
      <c r="G15" s="2221"/>
      <c r="H15" s="2218">
        <v>5</v>
      </c>
      <c r="I15" s="2218"/>
      <c r="J15" s="2218"/>
      <c r="K15" s="2218">
        <v>5</v>
      </c>
      <c r="L15" s="2218"/>
      <c r="M15" s="2222"/>
      <c r="N15" s="1165">
        <v>5</v>
      </c>
      <c r="O15" s="1165"/>
      <c r="P15" s="2222"/>
      <c r="Q15" s="1165">
        <v>2</v>
      </c>
      <c r="R15" s="1165"/>
      <c r="S15" s="2223">
        <v>225</v>
      </c>
      <c r="T15" s="2224">
        <f>+S15*17</f>
        <v>3825</v>
      </c>
    </row>
    <row r="16" spans="1:20" s="503" customFormat="1" ht="11.45" customHeight="1">
      <c r="A16" s="2204"/>
      <c r="B16" s="2225" t="s">
        <v>1919</v>
      </c>
      <c r="C16" s="2206"/>
      <c r="D16" s="2207" t="s">
        <v>278</v>
      </c>
      <c r="E16" s="2208">
        <v>85</v>
      </c>
      <c r="F16" s="2209"/>
      <c r="G16" s="2210"/>
      <c r="H16" s="2207">
        <v>2</v>
      </c>
      <c r="I16" s="2207"/>
      <c r="J16" s="2207"/>
      <c r="K16" s="2207">
        <v>3</v>
      </c>
      <c r="L16" s="2207"/>
      <c r="M16" s="2211"/>
      <c r="N16" s="2212"/>
      <c r="O16" s="2212"/>
      <c r="P16" s="2211"/>
      <c r="Q16" s="2212"/>
      <c r="R16" s="2212"/>
      <c r="S16" s="2213">
        <v>85</v>
      </c>
      <c r="T16" s="2214">
        <f>+E16*5</f>
        <v>425</v>
      </c>
    </row>
    <row r="17" spans="1:20" s="503" customFormat="1" ht="10.9" customHeight="1">
      <c r="A17" s="2204"/>
      <c r="B17" s="2205" t="s">
        <v>1920</v>
      </c>
      <c r="C17" s="2206"/>
      <c r="D17" s="2207" t="s">
        <v>960</v>
      </c>
      <c r="E17" s="2208">
        <v>1250</v>
      </c>
      <c r="F17" s="2209"/>
      <c r="G17" s="2210"/>
      <c r="H17" s="2207">
        <v>1</v>
      </c>
      <c r="I17" s="2207"/>
      <c r="J17" s="2207"/>
      <c r="K17" s="2207"/>
      <c r="L17" s="2207"/>
      <c r="M17" s="2211"/>
      <c r="N17" s="2212"/>
      <c r="O17" s="2212"/>
      <c r="P17" s="2211"/>
      <c r="Q17" s="2212"/>
      <c r="R17" s="2212"/>
      <c r="S17" s="2213">
        <v>1250</v>
      </c>
      <c r="T17" s="2214">
        <f>+S17</f>
        <v>1250</v>
      </c>
    </row>
    <row r="18" spans="1:20" s="503" customFormat="1" ht="9.6" customHeight="1">
      <c r="A18" s="2204"/>
      <c r="B18" s="2205" t="s">
        <v>1921</v>
      </c>
      <c r="C18" s="2206"/>
      <c r="D18" s="2207" t="s">
        <v>278</v>
      </c>
      <c r="E18" s="2208">
        <v>100</v>
      </c>
      <c r="F18" s="2209"/>
      <c r="G18" s="2210"/>
      <c r="H18" s="2207">
        <v>2</v>
      </c>
      <c r="I18" s="2207"/>
      <c r="J18" s="2207"/>
      <c r="K18" s="2207"/>
      <c r="L18" s="2207"/>
      <c r="M18" s="2211"/>
      <c r="N18" s="2212"/>
      <c r="O18" s="2212"/>
      <c r="P18" s="2211"/>
      <c r="Q18" s="2212"/>
      <c r="R18" s="2212"/>
      <c r="S18" s="2213">
        <v>100</v>
      </c>
      <c r="T18" s="2214">
        <f>+S18*2</f>
        <v>200</v>
      </c>
    </row>
    <row r="19" spans="1:20" s="503" customFormat="1" ht="11.45" customHeight="1">
      <c r="A19" s="2204"/>
      <c r="B19" s="2205" t="s">
        <v>1922</v>
      </c>
      <c r="C19" s="2206"/>
      <c r="D19" s="2207" t="s">
        <v>581</v>
      </c>
      <c r="E19" s="2208">
        <v>60</v>
      </c>
      <c r="F19" s="2209"/>
      <c r="G19" s="2210"/>
      <c r="H19" s="2207">
        <v>2</v>
      </c>
      <c r="I19" s="2207"/>
      <c r="J19" s="2207"/>
      <c r="K19" s="2207">
        <v>3</v>
      </c>
      <c r="L19" s="2207"/>
      <c r="M19" s="2211"/>
      <c r="N19" s="2212"/>
      <c r="O19" s="2212"/>
      <c r="P19" s="2211"/>
      <c r="Q19" s="2212"/>
      <c r="R19" s="2212"/>
      <c r="S19" s="2213">
        <v>60</v>
      </c>
      <c r="T19" s="2214">
        <f>+S19*5</f>
        <v>300</v>
      </c>
    </row>
    <row r="20" spans="1:20" s="503" customFormat="1" ht="10.9" customHeight="1">
      <c r="A20" s="2204"/>
      <c r="B20" s="2205" t="s">
        <v>1923</v>
      </c>
      <c r="C20" s="2206"/>
      <c r="D20" s="2207" t="s">
        <v>278</v>
      </c>
      <c r="E20" s="2208">
        <v>25</v>
      </c>
      <c r="F20" s="2209"/>
      <c r="G20" s="2210"/>
      <c r="H20" s="2207">
        <v>2</v>
      </c>
      <c r="I20" s="2207"/>
      <c r="J20" s="2207"/>
      <c r="K20" s="2207"/>
      <c r="L20" s="2207"/>
      <c r="M20" s="2211"/>
      <c r="N20" s="2212"/>
      <c r="O20" s="2212"/>
      <c r="P20" s="2211"/>
      <c r="Q20" s="2212"/>
      <c r="R20" s="2212"/>
      <c r="S20" s="2213">
        <v>25</v>
      </c>
      <c r="T20" s="2214">
        <f>+S20*2</f>
        <v>50</v>
      </c>
    </row>
    <row r="21" spans="1:20" s="503" customFormat="1" ht="10.15" customHeight="1">
      <c r="A21" s="2204"/>
      <c r="B21" s="2205" t="s">
        <v>1924</v>
      </c>
      <c r="C21" s="2206"/>
      <c r="D21" s="2207" t="s">
        <v>411</v>
      </c>
      <c r="E21" s="2208">
        <v>45</v>
      </c>
      <c r="F21" s="2209"/>
      <c r="G21" s="2210"/>
      <c r="H21" s="2207">
        <v>5</v>
      </c>
      <c r="I21" s="2207"/>
      <c r="J21" s="2207"/>
      <c r="K21" s="2207">
        <v>5</v>
      </c>
      <c r="L21" s="2207"/>
      <c r="M21" s="2211"/>
      <c r="N21" s="2212"/>
      <c r="O21" s="2212"/>
      <c r="P21" s="2211"/>
      <c r="Q21" s="2212"/>
      <c r="R21" s="2212"/>
      <c r="S21" s="2213">
        <v>45</v>
      </c>
      <c r="T21" s="2214">
        <f>+S21*10</f>
        <v>450</v>
      </c>
    </row>
    <row r="22" spans="1:20" s="503" customFormat="1" ht="10.15" customHeight="1">
      <c r="A22" s="2204"/>
      <c r="B22" s="2205" t="s">
        <v>1925</v>
      </c>
      <c r="C22" s="2206"/>
      <c r="D22" s="2207" t="s">
        <v>581</v>
      </c>
      <c r="E22" s="2208">
        <v>40</v>
      </c>
      <c r="F22" s="2209"/>
      <c r="G22" s="2210"/>
      <c r="H22" s="2207">
        <v>1</v>
      </c>
      <c r="I22" s="2207"/>
      <c r="J22" s="2207"/>
      <c r="K22" s="2207"/>
      <c r="L22" s="2207"/>
      <c r="M22" s="2211"/>
      <c r="N22" s="2212">
        <v>1</v>
      </c>
      <c r="O22" s="2212"/>
      <c r="P22" s="2211"/>
      <c r="Q22" s="2212"/>
      <c r="R22" s="2212"/>
      <c r="S22" s="2213">
        <v>40</v>
      </c>
      <c r="T22" s="2214">
        <f>+S22*2</f>
        <v>80</v>
      </c>
    </row>
    <row r="23" spans="1:20" s="503" customFormat="1" ht="10.15" customHeight="1">
      <c r="A23" s="2204"/>
      <c r="B23" s="2205" t="s">
        <v>1926</v>
      </c>
      <c r="C23" s="2206"/>
      <c r="D23" s="2207" t="s">
        <v>960</v>
      </c>
      <c r="E23" s="2208">
        <v>1100</v>
      </c>
      <c r="F23" s="2209"/>
      <c r="G23" s="2210"/>
      <c r="H23" s="2207">
        <v>1</v>
      </c>
      <c r="I23" s="2207"/>
      <c r="J23" s="2207"/>
      <c r="K23" s="2207"/>
      <c r="L23" s="2207"/>
      <c r="M23" s="2211"/>
      <c r="N23" s="2212"/>
      <c r="O23" s="2212"/>
      <c r="P23" s="2211"/>
      <c r="Q23" s="2212"/>
      <c r="R23" s="2212"/>
      <c r="S23" s="2213">
        <v>1100</v>
      </c>
      <c r="T23" s="2214">
        <f>+S23</f>
        <v>1100</v>
      </c>
    </row>
    <row r="24" spans="1:20" s="503" customFormat="1" ht="10.15" customHeight="1">
      <c r="A24" s="2204"/>
      <c r="B24" s="2205" t="s">
        <v>293</v>
      </c>
      <c r="C24" s="2206"/>
      <c r="D24" s="2207" t="s">
        <v>278</v>
      </c>
      <c r="E24" s="2208">
        <v>350</v>
      </c>
      <c r="F24" s="2209"/>
      <c r="G24" s="2210"/>
      <c r="H24" s="2207">
        <v>1</v>
      </c>
      <c r="I24" s="2207"/>
      <c r="J24" s="2207"/>
      <c r="K24" s="2207"/>
      <c r="L24" s="2207"/>
      <c r="M24" s="2211"/>
      <c r="N24" s="2212">
        <v>2</v>
      </c>
      <c r="O24" s="2212"/>
      <c r="P24" s="2211"/>
      <c r="Q24" s="2212"/>
      <c r="R24" s="2212"/>
      <c r="S24" s="2213">
        <v>350</v>
      </c>
      <c r="T24" s="2214">
        <f>+S24*3</f>
        <v>1050</v>
      </c>
    </row>
    <row r="25" spans="1:20" s="503" customFormat="1" ht="10.15" customHeight="1">
      <c r="A25" s="2204"/>
      <c r="B25" s="2205" t="s">
        <v>1465</v>
      </c>
      <c r="C25" s="2206"/>
      <c r="D25" s="2207" t="s">
        <v>193</v>
      </c>
      <c r="E25" s="2208">
        <v>40</v>
      </c>
      <c r="F25" s="2209"/>
      <c r="G25" s="2210"/>
      <c r="H25" s="2207">
        <v>3</v>
      </c>
      <c r="I25" s="2207"/>
      <c r="J25" s="2207"/>
      <c r="K25" s="2207"/>
      <c r="L25" s="2207"/>
      <c r="M25" s="2211"/>
      <c r="N25" s="2212">
        <v>3</v>
      </c>
      <c r="O25" s="2212"/>
      <c r="P25" s="2211"/>
      <c r="Q25" s="2212"/>
      <c r="R25" s="2212"/>
      <c r="S25" s="2213">
        <v>40</v>
      </c>
      <c r="T25" s="2214">
        <f>+S25*6</f>
        <v>240</v>
      </c>
    </row>
    <row r="26" spans="1:20" s="503" customFormat="1" ht="10.15" customHeight="1">
      <c r="A26" s="2204"/>
      <c r="B26" s="2205" t="s">
        <v>1927</v>
      </c>
      <c r="C26" s="2206"/>
      <c r="D26" s="2207" t="s">
        <v>960</v>
      </c>
      <c r="E26" s="2208">
        <v>5</v>
      </c>
      <c r="F26" s="2209"/>
      <c r="G26" s="2210"/>
      <c r="H26" s="2207">
        <v>50</v>
      </c>
      <c r="I26" s="2207"/>
      <c r="J26" s="2207"/>
      <c r="K26" s="2207"/>
      <c r="L26" s="2207"/>
      <c r="M26" s="2211"/>
      <c r="N26" s="2212"/>
      <c r="O26" s="2212"/>
      <c r="P26" s="2211"/>
      <c r="Q26" s="2212">
        <v>53</v>
      </c>
      <c r="R26" s="2212"/>
      <c r="S26" s="2213">
        <v>5</v>
      </c>
      <c r="T26" s="2214">
        <f>+S26*103</f>
        <v>515</v>
      </c>
    </row>
    <row r="27" spans="1:20" s="503" customFormat="1" ht="10.15" customHeight="1">
      <c r="A27" s="2204"/>
      <c r="B27" s="2205" t="s">
        <v>1928</v>
      </c>
      <c r="C27" s="2206"/>
      <c r="D27" s="2207" t="s">
        <v>404</v>
      </c>
      <c r="E27" s="2208">
        <v>1400</v>
      </c>
      <c r="F27" s="2209"/>
      <c r="G27" s="2210"/>
      <c r="H27" s="2207">
        <v>2</v>
      </c>
      <c r="I27" s="2207"/>
      <c r="J27" s="2207"/>
      <c r="K27" s="2207">
        <v>3</v>
      </c>
      <c r="L27" s="2207"/>
      <c r="M27" s="2211"/>
      <c r="N27" s="2212">
        <v>3</v>
      </c>
      <c r="O27" s="2212"/>
      <c r="P27" s="2211"/>
      <c r="Q27" s="2212">
        <v>3</v>
      </c>
      <c r="R27" s="2212"/>
      <c r="S27" s="2213">
        <v>1400</v>
      </c>
      <c r="T27" s="2214">
        <f>+S27*11</f>
        <v>15400</v>
      </c>
    </row>
    <row r="28" spans="1:20" s="503" customFormat="1" ht="10.15" customHeight="1">
      <c r="A28" s="2204"/>
      <c r="B28" s="2205" t="s">
        <v>1929</v>
      </c>
      <c r="C28" s="2206"/>
      <c r="D28" s="2207" t="s">
        <v>278</v>
      </c>
      <c r="E28" s="2208">
        <v>250</v>
      </c>
      <c r="F28" s="2209"/>
      <c r="G28" s="2210"/>
      <c r="H28" s="2207">
        <v>4</v>
      </c>
      <c r="I28" s="2207"/>
      <c r="J28" s="2207"/>
      <c r="K28" s="2207"/>
      <c r="L28" s="2207"/>
      <c r="M28" s="2211"/>
      <c r="N28" s="2212"/>
      <c r="O28" s="2212"/>
      <c r="P28" s="2211"/>
      <c r="Q28" s="2212"/>
      <c r="R28" s="2212"/>
      <c r="S28" s="2213">
        <v>250</v>
      </c>
      <c r="T28" s="2214">
        <f>+E28*4</f>
        <v>1000</v>
      </c>
    </row>
    <row r="29" spans="1:20" s="503" customFormat="1" ht="10.15" customHeight="1">
      <c r="A29" s="2204"/>
      <c r="B29" s="2205" t="s">
        <v>1930</v>
      </c>
      <c r="C29" s="2206"/>
      <c r="D29" s="2207" t="s">
        <v>278</v>
      </c>
      <c r="E29" s="2208">
        <v>10</v>
      </c>
      <c r="F29" s="2209"/>
      <c r="G29" s="2210"/>
      <c r="H29" s="2207">
        <v>12</v>
      </c>
      <c r="I29" s="2207"/>
      <c r="J29" s="2207"/>
      <c r="K29" s="2207">
        <v>12</v>
      </c>
      <c r="L29" s="2207"/>
      <c r="M29" s="2211"/>
      <c r="N29" s="2212">
        <v>12</v>
      </c>
      <c r="O29" s="2212"/>
      <c r="P29" s="2211"/>
      <c r="Q29" s="2212"/>
      <c r="R29" s="2212"/>
      <c r="S29" s="2226">
        <v>10</v>
      </c>
      <c r="T29" s="2214">
        <f>+S29*36</f>
        <v>360</v>
      </c>
    </row>
    <row r="30" spans="1:20" s="503" customFormat="1" ht="10.15" customHeight="1">
      <c r="A30" s="2204"/>
      <c r="B30" s="2205" t="s">
        <v>277</v>
      </c>
      <c r="C30" s="2206"/>
      <c r="D30" s="2207" t="s">
        <v>278</v>
      </c>
      <c r="E30" s="2208">
        <v>30</v>
      </c>
      <c r="F30" s="2209"/>
      <c r="G30" s="2210"/>
      <c r="H30" s="2207">
        <v>10</v>
      </c>
      <c r="I30" s="2207"/>
      <c r="J30" s="2207"/>
      <c r="K30" s="2207">
        <v>10</v>
      </c>
      <c r="L30" s="2207"/>
      <c r="M30" s="2211"/>
      <c r="N30" s="2212">
        <v>10</v>
      </c>
      <c r="O30" s="2212"/>
      <c r="P30" s="2211"/>
      <c r="Q30" s="2212">
        <v>10</v>
      </c>
      <c r="R30" s="2212"/>
      <c r="S30" s="2226">
        <v>30</v>
      </c>
      <c r="T30" s="2214">
        <f>+S30*40</f>
        <v>1200</v>
      </c>
    </row>
    <row r="31" spans="1:20" s="503" customFormat="1" ht="10.15" customHeight="1">
      <c r="A31" s="2204"/>
      <c r="B31" s="2205" t="s">
        <v>999</v>
      </c>
      <c r="C31" s="2206"/>
      <c r="D31" s="2207" t="s">
        <v>278</v>
      </c>
      <c r="E31" s="2208">
        <v>150</v>
      </c>
      <c r="F31" s="2209"/>
      <c r="G31" s="2210"/>
      <c r="H31" s="2207">
        <v>3</v>
      </c>
      <c r="I31" s="2207"/>
      <c r="J31" s="2207"/>
      <c r="K31" s="2207">
        <v>2</v>
      </c>
      <c r="L31" s="2207"/>
      <c r="M31" s="2211"/>
      <c r="N31" s="2212"/>
      <c r="O31" s="2212"/>
      <c r="P31" s="2211"/>
      <c r="Q31" s="2212"/>
      <c r="R31" s="2212"/>
      <c r="S31" s="2226">
        <v>150</v>
      </c>
      <c r="T31" s="2214">
        <f>+S31*5</f>
        <v>750</v>
      </c>
    </row>
    <row r="32" spans="1:20" s="503" customFormat="1" ht="10.15" customHeight="1">
      <c r="A32" s="2204"/>
      <c r="B32" s="2205" t="s">
        <v>1931</v>
      </c>
      <c r="C32" s="2206"/>
      <c r="D32" s="2207" t="s">
        <v>278</v>
      </c>
      <c r="E32" s="2208">
        <v>30</v>
      </c>
      <c r="F32" s="2209"/>
      <c r="G32" s="2210"/>
      <c r="H32" s="2207">
        <v>3</v>
      </c>
      <c r="I32" s="2207"/>
      <c r="J32" s="2207"/>
      <c r="K32" s="2207">
        <v>2</v>
      </c>
      <c r="L32" s="2207"/>
      <c r="M32" s="2211"/>
      <c r="N32" s="2212"/>
      <c r="O32" s="2212"/>
      <c r="P32" s="2211"/>
      <c r="Q32" s="2212"/>
      <c r="R32" s="2212"/>
      <c r="S32" s="2226">
        <v>30</v>
      </c>
      <c r="T32" s="2214">
        <f>+S32*5</f>
        <v>150</v>
      </c>
    </row>
    <row r="33" spans="1:20" s="503" customFormat="1" ht="10.15" customHeight="1">
      <c r="A33" s="2204"/>
      <c r="B33" s="2205" t="s">
        <v>1932</v>
      </c>
      <c r="C33" s="2206"/>
      <c r="D33" s="2207" t="s">
        <v>1933</v>
      </c>
      <c r="E33" s="2208">
        <v>25</v>
      </c>
      <c r="F33" s="2209"/>
      <c r="G33" s="2210"/>
      <c r="H33" s="2207">
        <v>5</v>
      </c>
      <c r="I33" s="2207"/>
      <c r="J33" s="2207"/>
      <c r="K33" s="2207">
        <v>5</v>
      </c>
      <c r="L33" s="2207"/>
      <c r="M33" s="2211"/>
      <c r="N33" s="2212">
        <v>5</v>
      </c>
      <c r="O33" s="2212"/>
      <c r="P33" s="2211"/>
      <c r="Q33" s="2212">
        <v>5</v>
      </c>
      <c r="R33" s="2212"/>
      <c r="S33" s="2226">
        <v>25</v>
      </c>
      <c r="T33" s="2214">
        <f>+S33*20</f>
        <v>500</v>
      </c>
    </row>
    <row r="34" spans="1:20" s="503" customFormat="1" ht="10.15" customHeight="1">
      <c r="A34" s="2204"/>
      <c r="B34" s="2205" t="s">
        <v>1934</v>
      </c>
      <c r="C34" s="2206"/>
      <c r="D34" s="2207" t="s">
        <v>581</v>
      </c>
      <c r="E34" s="2208">
        <v>85</v>
      </c>
      <c r="F34" s="2209"/>
      <c r="G34" s="2210"/>
      <c r="H34" s="2207">
        <v>1</v>
      </c>
      <c r="I34" s="2207"/>
      <c r="J34" s="2207"/>
      <c r="K34" s="2207">
        <v>1</v>
      </c>
      <c r="L34" s="2207"/>
      <c r="M34" s="2211"/>
      <c r="N34" s="2212">
        <v>1</v>
      </c>
      <c r="O34" s="2212"/>
      <c r="P34" s="2211"/>
      <c r="Q34" s="2212"/>
      <c r="R34" s="2212"/>
      <c r="S34" s="2226">
        <v>85</v>
      </c>
      <c r="T34" s="2214">
        <f>+S34*3</f>
        <v>255</v>
      </c>
    </row>
    <row r="35" spans="1:20" s="503" customFormat="1" ht="10.15" customHeight="1">
      <c r="A35" s="2204"/>
      <c r="B35" s="2205" t="s">
        <v>1564</v>
      </c>
      <c r="C35" s="2206"/>
      <c r="D35" s="2207" t="s">
        <v>1755</v>
      </c>
      <c r="E35" s="2208">
        <v>155</v>
      </c>
      <c r="F35" s="2209"/>
      <c r="G35" s="2210"/>
      <c r="H35" s="2207">
        <v>2</v>
      </c>
      <c r="I35" s="2207"/>
      <c r="J35" s="2207"/>
      <c r="K35" s="2207">
        <v>3</v>
      </c>
      <c r="L35" s="2207"/>
      <c r="M35" s="2211"/>
      <c r="N35" s="2212">
        <v>3</v>
      </c>
      <c r="O35" s="2212"/>
      <c r="P35" s="2211"/>
      <c r="Q35" s="2212">
        <v>2</v>
      </c>
      <c r="R35" s="2212"/>
      <c r="S35" s="2226">
        <v>155</v>
      </c>
      <c r="T35" s="2214">
        <f>+S35*10</f>
        <v>1550</v>
      </c>
    </row>
    <row r="36" spans="1:20" s="503" customFormat="1" ht="10.15" customHeight="1">
      <c r="A36" s="2204"/>
      <c r="B36" s="2205" t="s">
        <v>1935</v>
      </c>
      <c r="C36" s="2206"/>
      <c r="D36" s="2207" t="s">
        <v>278</v>
      </c>
      <c r="E36" s="2208">
        <v>70</v>
      </c>
      <c r="F36" s="2209"/>
      <c r="G36" s="2210"/>
      <c r="H36" s="2207">
        <v>2</v>
      </c>
      <c r="I36" s="2207"/>
      <c r="J36" s="2207"/>
      <c r="K36" s="2207"/>
      <c r="L36" s="2207"/>
      <c r="M36" s="2211"/>
      <c r="N36" s="2212">
        <v>3</v>
      </c>
      <c r="O36" s="2212"/>
      <c r="P36" s="2211"/>
      <c r="Q36" s="2212"/>
      <c r="R36" s="2212"/>
      <c r="S36" s="2226">
        <v>70</v>
      </c>
      <c r="T36" s="2214">
        <f>+S36*5</f>
        <v>350</v>
      </c>
    </row>
    <row r="37" spans="1:20" s="503" customFormat="1" ht="10.15" customHeight="1">
      <c r="A37" s="2204"/>
      <c r="B37" s="2205" t="s">
        <v>1936</v>
      </c>
      <c r="C37" s="2206"/>
      <c r="D37" s="2207" t="s">
        <v>278</v>
      </c>
      <c r="E37" s="2208">
        <v>100</v>
      </c>
      <c r="F37" s="2209"/>
      <c r="G37" s="2210"/>
      <c r="H37" s="2207">
        <v>3</v>
      </c>
      <c r="I37" s="2207"/>
      <c r="J37" s="2207"/>
      <c r="K37" s="2207">
        <v>3</v>
      </c>
      <c r="L37" s="2207"/>
      <c r="M37" s="2211"/>
      <c r="N37" s="2212">
        <v>3</v>
      </c>
      <c r="O37" s="2212"/>
      <c r="P37" s="2211"/>
      <c r="Q37" s="2212"/>
      <c r="R37" s="2212"/>
      <c r="S37" s="2226">
        <v>100</v>
      </c>
      <c r="T37" s="2214">
        <f>+S37*9</f>
        <v>900</v>
      </c>
    </row>
    <row r="38" spans="1:20" s="503" customFormat="1" ht="20.45" customHeight="1">
      <c r="A38" s="2204">
        <v>4</v>
      </c>
      <c r="B38" s="2227" t="s">
        <v>1937</v>
      </c>
      <c r="C38" s="2206"/>
      <c r="D38" s="2207" t="s">
        <v>404</v>
      </c>
      <c r="E38" s="2208">
        <v>20000</v>
      </c>
      <c r="F38" s="2209"/>
      <c r="G38" s="2210"/>
      <c r="H38" s="2207"/>
      <c r="I38" s="2207"/>
      <c r="J38" s="2207"/>
      <c r="K38" s="2207"/>
      <c r="L38" s="2207"/>
      <c r="M38" s="2211">
        <v>1</v>
      </c>
      <c r="N38" s="2212"/>
      <c r="O38" s="2212"/>
      <c r="P38" s="2211"/>
      <c r="Q38" s="2212"/>
      <c r="R38" s="2212"/>
      <c r="S38" s="2226">
        <v>20000</v>
      </c>
      <c r="T38" s="2214">
        <f>+S38</f>
        <v>20000</v>
      </c>
    </row>
    <row r="39" spans="1:20" s="503" customFormat="1" ht="10.15" customHeight="1">
      <c r="A39" s="2228"/>
      <c r="B39" s="2229" t="s">
        <v>1938</v>
      </c>
      <c r="C39" s="2230"/>
      <c r="D39" s="2231"/>
      <c r="E39" s="2232"/>
      <c r="F39" s="2233"/>
      <c r="G39" s="2210"/>
      <c r="H39" s="2210"/>
      <c r="I39" s="2210"/>
      <c r="J39" s="2210"/>
      <c r="K39" s="2210"/>
      <c r="L39" s="2210"/>
      <c r="M39" s="2210"/>
      <c r="N39" s="2210"/>
      <c r="O39" s="2210"/>
      <c r="P39" s="2210"/>
      <c r="Q39" s="2210"/>
      <c r="R39" s="2210"/>
      <c r="S39" s="2234"/>
      <c r="T39" s="2235">
        <f>SUM(T11:T38)</f>
        <v>112000</v>
      </c>
    </row>
    <row r="40" spans="1:20" s="2237" customFormat="1" ht="11.25" hidden="1">
      <c r="A40" s="2236"/>
      <c r="C40" s="2137"/>
      <c r="D40" s="2238"/>
      <c r="E40" s="2129"/>
      <c r="F40" s="2239"/>
      <c r="G40" s="2126"/>
      <c r="H40" s="2126"/>
      <c r="I40" s="2240"/>
      <c r="J40" s="2240"/>
      <c r="K40" s="2240"/>
      <c r="L40" s="2240"/>
      <c r="M40" s="2126"/>
      <c r="N40" s="2241"/>
      <c r="S40" s="2242"/>
      <c r="T40" s="2243"/>
    </row>
    <row r="41" spans="1:20" s="2237" customFormat="1" ht="8.45" customHeight="1">
      <c r="A41" s="2244" t="s">
        <v>1939</v>
      </c>
      <c r="C41" s="2137"/>
      <c r="D41" s="2238"/>
      <c r="E41" s="2245"/>
      <c r="F41" s="2239"/>
      <c r="N41" s="2246"/>
      <c r="O41" s="2241"/>
      <c r="S41" s="2242"/>
      <c r="T41" s="2243"/>
    </row>
    <row r="42" spans="1:20" s="2237" customFormat="1" ht="11.45" customHeight="1">
      <c r="A42" s="2247" t="s">
        <v>245</v>
      </c>
      <c r="C42" s="2248"/>
      <c r="D42" s="2249"/>
      <c r="E42" s="2239"/>
      <c r="F42" s="2238"/>
      <c r="G42" s="2238"/>
      <c r="H42" s="2238"/>
      <c r="I42" s="2238"/>
      <c r="J42" s="2238"/>
      <c r="K42" s="2238"/>
      <c r="L42" s="2238"/>
      <c r="M42" s="2238"/>
      <c r="N42" s="2250"/>
      <c r="O42" s="2251"/>
      <c r="P42" s="2251"/>
      <c r="Q42" s="2251"/>
      <c r="R42" s="2252"/>
      <c r="S42" s="2253"/>
      <c r="T42" s="2254"/>
    </row>
    <row r="43" spans="1:20" s="2237" customFormat="1" ht="16.15" customHeight="1">
      <c r="A43" s="2247"/>
      <c r="B43" s="2255" t="s">
        <v>1940</v>
      </c>
      <c r="C43" s="2126"/>
      <c r="D43" s="2249"/>
      <c r="E43" s="2238"/>
      <c r="F43" s="2238"/>
      <c r="G43" s="2238"/>
      <c r="H43" s="2238"/>
      <c r="I43" s="2238"/>
      <c r="J43" s="2238"/>
      <c r="K43" s="2238"/>
      <c r="L43" s="2238"/>
      <c r="M43" s="2251"/>
      <c r="N43" s="2251"/>
      <c r="O43" s="2256"/>
      <c r="P43" s="2257"/>
      <c r="Q43" s="2257" t="s">
        <v>1941</v>
      </c>
      <c r="R43" s="2242"/>
      <c r="S43" s="2253"/>
      <c r="T43" s="2254"/>
    </row>
    <row r="44" spans="2:20" s="2237" customFormat="1" ht="18.6" customHeight="1">
      <c r="B44" s="2258" t="s">
        <v>1942</v>
      </c>
      <c r="C44" s="2137"/>
      <c r="D44" s="2238"/>
      <c r="E44" s="2245"/>
      <c r="F44" s="2238"/>
      <c r="M44" s="2256"/>
      <c r="N44" s="2256"/>
      <c r="O44" s="447"/>
      <c r="P44" s="2237" t="s">
        <v>1943</v>
      </c>
      <c r="S44" s="2242"/>
      <c r="T44" s="2243"/>
    </row>
    <row r="49" ht="15">
      <c r="O49" s="449"/>
    </row>
  </sheetData>
  <mergeCells count="12">
    <mergeCell ref="G9:S9"/>
    <mergeCell ref="T9:T10"/>
    <mergeCell ref="A1:T1"/>
    <mergeCell ref="A2:T2"/>
    <mergeCell ref="A3:T3"/>
    <mergeCell ref="A5:T5"/>
    <mergeCell ref="A9:A10"/>
    <mergeCell ref="B9:B10"/>
    <mergeCell ref="C9:C10"/>
    <mergeCell ref="D9:D10"/>
    <mergeCell ref="E9:E10"/>
    <mergeCell ref="F9:F10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7"/>
  <sheetViews>
    <sheetView showGridLines="0" view="pageBreakPreview" zoomScaleSheetLayoutView="100" workbookViewId="0" topLeftCell="A1">
      <selection activeCell="B28" sqref="B28"/>
    </sheetView>
  </sheetViews>
  <sheetFormatPr defaultColWidth="8.28125" defaultRowHeight="15"/>
  <cols>
    <col min="1" max="1" width="3.28125" style="447" customWidth="1"/>
    <col min="2" max="2" width="30.28125" style="447" customWidth="1"/>
    <col min="3" max="3" width="7.7109375" style="458" customWidth="1"/>
    <col min="4" max="4" width="6.7109375" style="490" customWidth="1"/>
    <col min="5" max="5" width="8.421875" style="583" customWidth="1"/>
    <col min="6" max="6" width="5.8515625" style="578" customWidth="1"/>
    <col min="7" max="7" width="5.421875" style="447" customWidth="1"/>
    <col min="8" max="8" width="4.7109375" style="447" customWidth="1"/>
    <col min="9" max="9" width="4.140625" style="447" customWidth="1"/>
    <col min="10" max="10" width="5.421875" style="447" customWidth="1"/>
    <col min="11" max="11" width="5.5742187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3.421875" style="447" customWidth="1"/>
    <col min="17" max="17" width="5.140625" style="447" customWidth="1"/>
    <col min="18" max="18" width="3.7109375" style="447" customWidth="1"/>
    <col min="19" max="19" width="10.7109375" style="581" customWidth="1"/>
    <col min="20" max="20" width="11.8515625" style="1890" customWidth="1"/>
    <col min="21" max="16384" width="8.28125" style="447" customWidth="1"/>
  </cols>
  <sheetData>
    <row r="1" spans="1:20" ht="12.6" customHeight="1">
      <c r="A1" s="2119" t="s">
        <v>1439</v>
      </c>
      <c r="B1" s="2120"/>
      <c r="C1" s="2120"/>
      <c r="D1" s="2120"/>
      <c r="E1" s="2120"/>
      <c r="F1" s="2120"/>
      <c r="G1" s="2120"/>
      <c r="H1" s="2120"/>
      <c r="I1" s="2120"/>
      <c r="J1" s="2120"/>
      <c r="K1" s="2120"/>
      <c r="L1" s="2120"/>
      <c r="M1" s="2120"/>
      <c r="N1" s="2120"/>
      <c r="O1" s="2120"/>
      <c r="P1" s="2120"/>
      <c r="Q1" s="2120"/>
      <c r="R1" s="2120"/>
      <c r="S1" s="2120"/>
      <c r="T1" s="2121"/>
    </row>
    <row r="2" spans="1:20" ht="8.45" customHeight="1">
      <c r="A2" s="2122" t="s">
        <v>10</v>
      </c>
      <c r="B2" s="2123"/>
      <c r="C2" s="2123"/>
      <c r="D2" s="2123"/>
      <c r="E2" s="2123"/>
      <c r="F2" s="2123"/>
      <c r="G2" s="2123"/>
      <c r="H2" s="2123"/>
      <c r="I2" s="2123"/>
      <c r="J2" s="2123"/>
      <c r="K2" s="2123"/>
      <c r="L2" s="2123"/>
      <c r="M2" s="2123"/>
      <c r="N2" s="2123"/>
      <c r="O2" s="2123"/>
      <c r="P2" s="2123"/>
      <c r="Q2" s="2123"/>
      <c r="R2" s="2123"/>
      <c r="S2" s="2123"/>
      <c r="T2" s="2124"/>
    </row>
    <row r="3" spans="1:20" ht="9" customHeight="1">
      <c r="A3" s="2122" t="s">
        <v>11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.15" customHeight="1">
      <c r="A4" s="2125"/>
      <c r="B4" s="2126"/>
      <c r="C4" s="2127"/>
      <c r="D4" s="2128"/>
      <c r="E4" s="2129"/>
      <c r="F4" s="2130"/>
      <c r="G4" s="2126"/>
      <c r="H4" s="2126"/>
      <c r="I4" s="2126"/>
      <c r="J4" s="2126"/>
      <c r="K4" s="2126"/>
      <c r="L4" s="2126"/>
      <c r="M4" s="2126"/>
      <c r="N4" s="2126"/>
      <c r="O4" s="2126"/>
      <c r="P4" s="2126"/>
      <c r="Q4" s="2126"/>
      <c r="R4" s="2126"/>
      <c r="S4" s="2131"/>
      <c r="T4" s="2132"/>
    </row>
    <row r="5" spans="1:20" ht="13.15" customHeight="1">
      <c r="A5" s="2133" t="s">
        <v>130</v>
      </c>
      <c r="B5" s="2134"/>
      <c r="C5" s="2134"/>
      <c r="D5" s="2134"/>
      <c r="E5" s="2134"/>
      <c r="F5" s="2134"/>
      <c r="G5" s="2134"/>
      <c r="H5" s="2134"/>
      <c r="I5" s="2134"/>
      <c r="J5" s="2134"/>
      <c r="K5" s="2134"/>
      <c r="L5" s="2134"/>
      <c r="M5" s="2134"/>
      <c r="N5" s="2134"/>
      <c r="O5" s="2134"/>
      <c r="P5" s="2134"/>
      <c r="Q5" s="2134"/>
      <c r="R5" s="2134"/>
      <c r="S5" s="2134"/>
      <c r="T5" s="2135"/>
    </row>
    <row r="6" spans="1:20" ht="1.15" customHeight="1">
      <c r="A6" s="2136"/>
      <c r="B6" s="2126"/>
      <c r="C6" s="2127"/>
      <c r="D6" s="2128"/>
      <c r="E6" s="2129"/>
      <c r="F6" s="2130"/>
      <c r="G6" s="2126"/>
      <c r="H6" s="2126"/>
      <c r="I6" s="2126"/>
      <c r="J6" s="2126"/>
      <c r="K6" s="2126"/>
      <c r="L6" s="2126"/>
      <c r="M6" s="2126"/>
      <c r="N6" s="2126"/>
      <c r="O6" s="2126"/>
      <c r="P6" s="2126"/>
      <c r="Q6" s="2126"/>
      <c r="R6" s="2126"/>
      <c r="S6" s="2131"/>
      <c r="T6" s="2132"/>
    </row>
    <row r="7" spans="1:20" ht="10.15" customHeight="1">
      <c r="A7" s="456" t="s">
        <v>1912</v>
      </c>
      <c r="B7" s="2126"/>
      <c r="C7" s="213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s="2146" customFormat="1" ht="12" thickBot="1">
      <c r="A8" s="2138" t="s">
        <v>1944</v>
      </c>
      <c r="B8" s="2139"/>
      <c r="C8" s="2140"/>
      <c r="D8" s="2141"/>
      <c r="E8" s="2141"/>
      <c r="F8" s="2142" t="s">
        <v>134</v>
      </c>
      <c r="G8" s="2143"/>
      <c r="H8" s="2143"/>
      <c r="I8" s="2143"/>
      <c r="J8" s="2139"/>
      <c r="K8" s="2139"/>
      <c r="L8" s="2139"/>
      <c r="M8" s="2139"/>
      <c r="N8" s="2139"/>
      <c r="O8" s="2139"/>
      <c r="P8" s="2139"/>
      <c r="Q8" s="2139"/>
      <c r="R8" s="2139"/>
      <c r="S8" s="2144"/>
      <c r="T8" s="2145"/>
    </row>
    <row r="9" spans="1:20" ht="13.15" customHeight="1" thickBot="1">
      <c r="A9" s="2147" t="s">
        <v>136</v>
      </c>
      <c r="B9" s="2148" t="s">
        <v>137</v>
      </c>
      <c r="C9" s="2149" t="s">
        <v>257</v>
      </c>
      <c r="D9" s="2150" t="s">
        <v>139</v>
      </c>
      <c r="E9" s="2151" t="s">
        <v>140</v>
      </c>
      <c r="F9" s="2152" t="s">
        <v>141</v>
      </c>
      <c r="G9" s="2153" t="s">
        <v>142</v>
      </c>
      <c r="H9" s="2154"/>
      <c r="I9" s="2154"/>
      <c r="J9" s="2154"/>
      <c r="K9" s="2154"/>
      <c r="L9" s="2154"/>
      <c r="M9" s="2154"/>
      <c r="N9" s="2154"/>
      <c r="O9" s="2154"/>
      <c r="P9" s="2154"/>
      <c r="Q9" s="2154"/>
      <c r="R9" s="2154"/>
      <c r="S9" s="2155"/>
      <c r="T9" s="2156" t="s">
        <v>143</v>
      </c>
    </row>
    <row r="10" spans="1:20" s="490" customFormat="1" ht="6.6" customHeight="1" thickBot="1">
      <c r="A10" s="2157"/>
      <c r="B10" s="2158"/>
      <c r="C10" s="2159"/>
      <c r="D10" s="2160"/>
      <c r="E10" s="2161"/>
      <c r="F10" s="2162"/>
      <c r="G10" s="2163" t="s">
        <v>144</v>
      </c>
      <c r="H10" s="2164" t="s">
        <v>145</v>
      </c>
      <c r="I10" s="2164" t="s">
        <v>146</v>
      </c>
      <c r="J10" s="2164" t="s">
        <v>147</v>
      </c>
      <c r="K10" s="2164" t="s">
        <v>148</v>
      </c>
      <c r="L10" s="2164" t="s">
        <v>149</v>
      </c>
      <c r="M10" s="2165" t="s">
        <v>150</v>
      </c>
      <c r="N10" s="2166" t="s">
        <v>151</v>
      </c>
      <c r="O10" s="2166" t="s">
        <v>152</v>
      </c>
      <c r="P10" s="2167" t="s">
        <v>153</v>
      </c>
      <c r="Q10" s="2167" t="s">
        <v>154</v>
      </c>
      <c r="R10" s="2167" t="s">
        <v>155</v>
      </c>
      <c r="S10" s="2167" t="s">
        <v>156</v>
      </c>
      <c r="T10" s="2168"/>
    </row>
    <row r="11" spans="1:20" s="2180" customFormat="1" ht="27.6" customHeight="1">
      <c r="A11" s="2169">
        <v>1</v>
      </c>
      <c r="B11" s="2170" t="s">
        <v>1945</v>
      </c>
      <c r="C11" s="2171"/>
      <c r="D11" s="2172" t="s">
        <v>1915</v>
      </c>
      <c r="E11" s="2173">
        <v>50000</v>
      </c>
      <c r="F11" s="1436"/>
      <c r="G11" s="2174"/>
      <c r="H11" s="2175"/>
      <c r="I11" s="2175">
        <v>1</v>
      </c>
      <c r="J11" s="2175"/>
      <c r="K11" s="2175"/>
      <c r="L11" s="2175"/>
      <c r="M11" s="2176"/>
      <c r="N11" s="2177"/>
      <c r="O11" s="2177"/>
      <c r="P11" s="2176"/>
      <c r="Q11" s="2177"/>
      <c r="R11" s="2177"/>
      <c r="S11" s="2178">
        <f>+E11</f>
        <v>50000</v>
      </c>
      <c r="T11" s="2179">
        <f>+S11</f>
        <v>50000</v>
      </c>
    </row>
    <row r="12" spans="1:20" s="2191" customFormat="1" ht="25.9" customHeight="1">
      <c r="A12" s="2169">
        <v>2</v>
      </c>
      <c r="B12" s="2181" t="s">
        <v>1946</v>
      </c>
      <c r="C12" s="2182"/>
      <c r="D12" s="2183" t="s">
        <v>1915</v>
      </c>
      <c r="E12" s="2184">
        <v>20000</v>
      </c>
      <c r="F12" s="2185"/>
      <c r="G12" s="2186"/>
      <c r="H12" s="2183"/>
      <c r="I12" s="2183">
        <v>1</v>
      </c>
      <c r="J12" s="2183"/>
      <c r="K12" s="2183"/>
      <c r="L12" s="2183"/>
      <c r="M12" s="2187"/>
      <c r="N12" s="2188"/>
      <c r="O12" s="2188"/>
      <c r="P12" s="2187"/>
      <c r="Q12" s="2188"/>
      <c r="R12" s="2188"/>
      <c r="S12" s="2189">
        <f>+E12</f>
        <v>20000</v>
      </c>
      <c r="T12" s="2190">
        <f>+S12</f>
        <v>20000</v>
      </c>
    </row>
    <row r="13" spans="1:20" s="2203" customFormat="1" ht="15" customHeight="1">
      <c r="A13" s="2192">
        <v>3</v>
      </c>
      <c r="B13" s="2193" t="s">
        <v>1020</v>
      </c>
      <c r="C13" s="2194"/>
      <c r="D13" s="2195"/>
      <c r="E13" s="2196"/>
      <c r="F13" s="2197"/>
      <c r="G13" s="2198"/>
      <c r="H13" s="2195"/>
      <c r="I13" s="2195"/>
      <c r="J13" s="2195"/>
      <c r="K13" s="2195"/>
      <c r="L13" s="2195"/>
      <c r="M13" s="2199"/>
      <c r="N13" s="2200"/>
      <c r="O13" s="2200"/>
      <c r="P13" s="2199"/>
      <c r="Q13" s="2200"/>
      <c r="R13" s="2200"/>
      <c r="S13" s="2201"/>
      <c r="T13" s="2202">
        <f aca="true" t="shared" si="0" ref="T13">E13*S13</f>
        <v>0</v>
      </c>
    </row>
    <row r="14" spans="1:20" s="503" customFormat="1" ht="12" customHeight="1">
      <c r="A14" s="2204"/>
      <c r="B14" s="2205" t="s">
        <v>1917</v>
      </c>
      <c r="C14" s="2206"/>
      <c r="D14" s="2207" t="s">
        <v>164</v>
      </c>
      <c r="E14" s="2208">
        <v>210</v>
      </c>
      <c r="F14" s="2209"/>
      <c r="G14" s="2210"/>
      <c r="H14" s="2207">
        <v>10</v>
      </c>
      <c r="I14" s="2207"/>
      <c r="J14" s="2207"/>
      <c r="K14" s="2207">
        <v>10</v>
      </c>
      <c r="L14" s="2207"/>
      <c r="M14" s="2211"/>
      <c r="N14" s="2212">
        <v>15</v>
      </c>
      <c r="O14" s="2212"/>
      <c r="P14" s="2211"/>
      <c r="Q14" s="2212">
        <v>15</v>
      </c>
      <c r="R14" s="2212"/>
      <c r="S14" s="2213">
        <v>210</v>
      </c>
      <c r="T14" s="2214">
        <f>+S14*50</f>
        <v>10500</v>
      </c>
    </row>
    <row r="15" spans="1:20" s="518" customFormat="1" ht="11.45" customHeight="1">
      <c r="A15" s="2215"/>
      <c r="B15" s="2216" t="s">
        <v>1918</v>
      </c>
      <c r="C15" s="2217"/>
      <c r="D15" s="2218" t="s">
        <v>164</v>
      </c>
      <c r="E15" s="2219">
        <v>225</v>
      </c>
      <c r="F15" s="2220"/>
      <c r="G15" s="2221"/>
      <c r="H15" s="2218">
        <v>10</v>
      </c>
      <c r="I15" s="2218"/>
      <c r="J15" s="2218"/>
      <c r="K15" s="2218">
        <v>5</v>
      </c>
      <c r="L15" s="2218"/>
      <c r="M15" s="2222"/>
      <c r="N15" s="1165">
        <v>5</v>
      </c>
      <c r="O15" s="1165"/>
      <c r="P15" s="2222"/>
      <c r="Q15" s="1165">
        <v>5</v>
      </c>
      <c r="R15" s="1165"/>
      <c r="S15" s="2223">
        <v>225</v>
      </c>
      <c r="T15" s="2224">
        <f>+S15*25</f>
        <v>5625</v>
      </c>
    </row>
    <row r="16" spans="1:20" s="503" customFormat="1" ht="11.45" customHeight="1">
      <c r="A16" s="2259"/>
      <c r="B16" s="2225" t="s">
        <v>1919</v>
      </c>
      <c r="C16" s="2260"/>
      <c r="D16" s="2261" t="s">
        <v>278</v>
      </c>
      <c r="E16" s="2262">
        <v>85</v>
      </c>
      <c r="F16" s="2263"/>
      <c r="G16" s="2264"/>
      <c r="H16" s="2261">
        <v>2</v>
      </c>
      <c r="I16" s="2261"/>
      <c r="J16" s="2261"/>
      <c r="K16" s="2261">
        <v>3</v>
      </c>
      <c r="L16" s="2261"/>
      <c r="M16" s="2265"/>
      <c r="N16" s="2266"/>
      <c r="O16" s="2266"/>
      <c r="P16" s="2265"/>
      <c r="Q16" s="2266"/>
      <c r="R16" s="2266"/>
      <c r="S16" s="2267">
        <v>85</v>
      </c>
      <c r="T16" s="2268">
        <f>+E16*5</f>
        <v>425</v>
      </c>
    </row>
    <row r="17" spans="1:20" s="1876" customFormat="1" ht="11.45" customHeight="1">
      <c r="A17" s="2228"/>
      <c r="B17" s="2269" t="s">
        <v>1535</v>
      </c>
      <c r="C17" s="2270"/>
      <c r="D17" s="2271" t="s">
        <v>1947</v>
      </c>
      <c r="E17" s="2272">
        <v>105</v>
      </c>
      <c r="F17" s="2273"/>
      <c r="G17" s="2271"/>
      <c r="H17" s="2271">
        <v>5</v>
      </c>
      <c r="I17" s="2271"/>
      <c r="J17" s="2271"/>
      <c r="K17" s="2271">
        <v>5</v>
      </c>
      <c r="L17" s="2271"/>
      <c r="M17" s="2271"/>
      <c r="N17" s="2271"/>
      <c r="O17" s="2271"/>
      <c r="P17" s="2271"/>
      <c r="Q17" s="2271"/>
      <c r="R17" s="2271"/>
      <c r="S17" s="2274">
        <v>105</v>
      </c>
      <c r="T17" s="2235">
        <f>+S17*10</f>
        <v>1050</v>
      </c>
    </row>
    <row r="18" spans="1:20" s="1876" customFormat="1" ht="11.45" customHeight="1">
      <c r="A18" s="2228"/>
      <c r="B18" s="2269" t="s">
        <v>279</v>
      </c>
      <c r="C18" s="2270"/>
      <c r="D18" s="2271" t="s">
        <v>1947</v>
      </c>
      <c r="E18" s="2272">
        <v>230</v>
      </c>
      <c r="F18" s="2273"/>
      <c r="G18" s="2271"/>
      <c r="H18" s="2271">
        <v>5</v>
      </c>
      <c r="I18" s="2271"/>
      <c r="J18" s="2271"/>
      <c r="K18" s="2271">
        <v>2</v>
      </c>
      <c r="L18" s="2271"/>
      <c r="M18" s="2271"/>
      <c r="N18" s="2271">
        <v>3</v>
      </c>
      <c r="O18" s="2271"/>
      <c r="P18" s="2271"/>
      <c r="Q18" s="2271"/>
      <c r="R18" s="2271"/>
      <c r="S18" s="2274">
        <v>230</v>
      </c>
      <c r="T18" s="2235">
        <f>+S18*10</f>
        <v>2300</v>
      </c>
    </row>
    <row r="19" spans="1:20" s="503" customFormat="1" ht="11.45" customHeight="1">
      <c r="A19" s="2275"/>
      <c r="B19" s="2276" t="s">
        <v>1922</v>
      </c>
      <c r="C19" s="2277"/>
      <c r="D19" s="2278" t="s">
        <v>581</v>
      </c>
      <c r="E19" s="2279">
        <v>60</v>
      </c>
      <c r="F19" s="2280"/>
      <c r="G19" s="2281"/>
      <c r="H19" s="2278">
        <v>2</v>
      </c>
      <c r="I19" s="2278"/>
      <c r="J19" s="2278"/>
      <c r="K19" s="2278">
        <v>3</v>
      </c>
      <c r="L19" s="2278"/>
      <c r="M19" s="2282"/>
      <c r="N19" s="2283"/>
      <c r="O19" s="2283"/>
      <c r="P19" s="2282"/>
      <c r="Q19" s="2283"/>
      <c r="R19" s="2283"/>
      <c r="S19" s="2284">
        <v>60</v>
      </c>
      <c r="T19" s="2285">
        <f>+S19*5</f>
        <v>300</v>
      </c>
    </row>
    <row r="20" spans="1:20" s="503" customFormat="1" ht="10.15" customHeight="1">
      <c r="A20" s="2204"/>
      <c r="B20" s="2205" t="s">
        <v>1924</v>
      </c>
      <c r="C20" s="2206"/>
      <c r="D20" s="2207" t="s">
        <v>411</v>
      </c>
      <c r="E20" s="2208">
        <v>45</v>
      </c>
      <c r="F20" s="2209"/>
      <c r="G20" s="2210"/>
      <c r="H20" s="2207">
        <v>5</v>
      </c>
      <c r="I20" s="2207"/>
      <c r="J20" s="2207"/>
      <c r="K20" s="2207">
        <v>5</v>
      </c>
      <c r="L20" s="2207"/>
      <c r="M20" s="2211"/>
      <c r="N20" s="2212"/>
      <c r="O20" s="2212"/>
      <c r="P20" s="2211"/>
      <c r="Q20" s="2212"/>
      <c r="R20" s="2212"/>
      <c r="S20" s="2213">
        <v>45</v>
      </c>
      <c r="T20" s="2214">
        <f>+S20*10</f>
        <v>450</v>
      </c>
    </row>
    <row r="21" spans="1:20" s="503" customFormat="1" ht="10.15" customHeight="1">
      <c r="A21" s="2204"/>
      <c r="B21" s="2205" t="s">
        <v>1925</v>
      </c>
      <c r="C21" s="2206"/>
      <c r="D21" s="2207" t="s">
        <v>581</v>
      </c>
      <c r="E21" s="2208">
        <v>40</v>
      </c>
      <c r="F21" s="2209"/>
      <c r="G21" s="2210"/>
      <c r="H21" s="2207">
        <v>1</v>
      </c>
      <c r="I21" s="2207"/>
      <c r="J21" s="2207"/>
      <c r="K21" s="2207"/>
      <c r="L21" s="2207"/>
      <c r="M21" s="2211"/>
      <c r="N21" s="2212">
        <v>1</v>
      </c>
      <c r="O21" s="2212"/>
      <c r="P21" s="2211"/>
      <c r="Q21" s="2212"/>
      <c r="R21" s="2212"/>
      <c r="S21" s="2213">
        <v>40</v>
      </c>
      <c r="T21" s="2214">
        <f>+S21*2</f>
        <v>80</v>
      </c>
    </row>
    <row r="22" spans="1:20" s="503" customFormat="1" ht="10.15" customHeight="1">
      <c r="A22" s="2204"/>
      <c r="B22" s="2205" t="s">
        <v>293</v>
      </c>
      <c r="C22" s="2206"/>
      <c r="D22" s="2207" t="s">
        <v>278</v>
      </c>
      <c r="E22" s="2208">
        <v>350</v>
      </c>
      <c r="F22" s="2209"/>
      <c r="G22" s="2210"/>
      <c r="H22" s="2207">
        <v>1</v>
      </c>
      <c r="I22" s="2207"/>
      <c r="J22" s="2207"/>
      <c r="K22" s="2207"/>
      <c r="L22" s="2207"/>
      <c r="M22" s="2211"/>
      <c r="N22" s="2212">
        <v>2</v>
      </c>
      <c r="O22" s="2212"/>
      <c r="P22" s="2211"/>
      <c r="Q22" s="2212"/>
      <c r="R22" s="2212"/>
      <c r="S22" s="2213">
        <v>350</v>
      </c>
      <c r="T22" s="2214">
        <f>+S22*3</f>
        <v>1050</v>
      </c>
    </row>
    <row r="23" spans="1:20" s="503" customFormat="1" ht="10.15" customHeight="1">
      <c r="A23" s="2204"/>
      <c r="B23" s="2205" t="s">
        <v>1465</v>
      </c>
      <c r="C23" s="2206"/>
      <c r="D23" s="2207" t="s">
        <v>193</v>
      </c>
      <c r="E23" s="2208">
        <v>40</v>
      </c>
      <c r="F23" s="2209"/>
      <c r="G23" s="2210"/>
      <c r="H23" s="2207">
        <v>3</v>
      </c>
      <c r="I23" s="2207"/>
      <c r="J23" s="2207"/>
      <c r="K23" s="2207"/>
      <c r="L23" s="2207"/>
      <c r="M23" s="2211"/>
      <c r="N23" s="2212">
        <v>3</v>
      </c>
      <c r="O23" s="2212"/>
      <c r="P23" s="2211"/>
      <c r="Q23" s="2212"/>
      <c r="R23" s="2212"/>
      <c r="S23" s="2213">
        <v>40</v>
      </c>
      <c r="T23" s="2214">
        <f>+S23*6</f>
        <v>240</v>
      </c>
    </row>
    <row r="24" spans="1:20" s="503" customFormat="1" ht="10.15" customHeight="1">
      <c r="A24" s="2204"/>
      <c r="B24" s="2205" t="s">
        <v>1927</v>
      </c>
      <c r="C24" s="2206"/>
      <c r="D24" s="2207" t="s">
        <v>960</v>
      </c>
      <c r="E24" s="2208">
        <v>5</v>
      </c>
      <c r="F24" s="2209"/>
      <c r="G24" s="2210"/>
      <c r="H24" s="2207">
        <v>50</v>
      </c>
      <c r="I24" s="2207"/>
      <c r="J24" s="2207"/>
      <c r="K24" s="2207"/>
      <c r="L24" s="2207"/>
      <c r="M24" s="2211"/>
      <c r="N24" s="2212"/>
      <c r="O24" s="2212"/>
      <c r="P24" s="2211"/>
      <c r="Q24" s="2212">
        <v>53</v>
      </c>
      <c r="R24" s="2212"/>
      <c r="S24" s="2213">
        <v>5</v>
      </c>
      <c r="T24" s="2214">
        <f>+S24*103</f>
        <v>515</v>
      </c>
    </row>
    <row r="25" spans="1:20" s="503" customFormat="1" ht="10.15" customHeight="1">
      <c r="A25" s="2204"/>
      <c r="B25" s="2205" t="s">
        <v>1928</v>
      </c>
      <c r="C25" s="2206"/>
      <c r="D25" s="2207" t="s">
        <v>404</v>
      </c>
      <c r="E25" s="2208">
        <v>1400</v>
      </c>
      <c r="F25" s="2209"/>
      <c r="G25" s="2210"/>
      <c r="H25" s="2207">
        <v>5</v>
      </c>
      <c r="I25" s="2207"/>
      <c r="J25" s="2207"/>
      <c r="K25" s="2207">
        <v>5</v>
      </c>
      <c r="L25" s="2207"/>
      <c r="M25" s="2211"/>
      <c r="N25" s="2212">
        <v>5</v>
      </c>
      <c r="O25" s="2212"/>
      <c r="P25" s="2211"/>
      <c r="Q25" s="2212">
        <v>4</v>
      </c>
      <c r="R25" s="2212"/>
      <c r="S25" s="2213">
        <v>1400</v>
      </c>
      <c r="T25" s="2214">
        <f>+S25*19</f>
        <v>26600</v>
      </c>
    </row>
    <row r="26" spans="1:20" s="503" customFormat="1" ht="10.15" customHeight="1">
      <c r="A26" s="2204"/>
      <c r="B26" s="2205" t="s">
        <v>1929</v>
      </c>
      <c r="C26" s="2206"/>
      <c r="D26" s="2207" t="s">
        <v>278</v>
      </c>
      <c r="E26" s="2208">
        <v>250</v>
      </c>
      <c r="F26" s="2209"/>
      <c r="G26" s="2210"/>
      <c r="H26" s="2207">
        <v>4</v>
      </c>
      <c r="I26" s="2207"/>
      <c r="J26" s="2207"/>
      <c r="K26" s="2207"/>
      <c r="L26" s="2207"/>
      <c r="M26" s="2211"/>
      <c r="N26" s="2212"/>
      <c r="O26" s="2212"/>
      <c r="P26" s="2211"/>
      <c r="Q26" s="2212"/>
      <c r="R26" s="2212"/>
      <c r="S26" s="2213">
        <v>250</v>
      </c>
      <c r="T26" s="2214">
        <f>+E26*4</f>
        <v>1000</v>
      </c>
    </row>
    <row r="27" spans="1:20" s="503" customFormat="1" ht="10.15" customHeight="1">
      <c r="A27" s="2204"/>
      <c r="B27" s="2205" t="s">
        <v>1930</v>
      </c>
      <c r="C27" s="2206"/>
      <c r="D27" s="2207" t="s">
        <v>278</v>
      </c>
      <c r="E27" s="2208">
        <v>10</v>
      </c>
      <c r="F27" s="2209"/>
      <c r="G27" s="2210"/>
      <c r="H27" s="2207">
        <v>12</v>
      </c>
      <c r="I27" s="2207"/>
      <c r="J27" s="2207"/>
      <c r="K27" s="2207">
        <v>12</v>
      </c>
      <c r="L27" s="2207"/>
      <c r="M27" s="2211"/>
      <c r="N27" s="2212">
        <v>12</v>
      </c>
      <c r="O27" s="2212"/>
      <c r="P27" s="2211"/>
      <c r="Q27" s="2212"/>
      <c r="R27" s="2212"/>
      <c r="S27" s="2226">
        <v>10</v>
      </c>
      <c r="T27" s="2214">
        <f>+S27*36</f>
        <v>360</v>
      </c>
    </row>
    <row r="28" spans="1:20" s="503" customFormat="1" ht="10.15" customHeight="1">
      <c r="A28" s="2204"/>
      <c r="B28" s="2205" t="s">
        <v>277</v>
      </c>
      <c r="C28" s="2206"/>
      <c r="D28" s="2207" t="s">
        <v>278</v>
      </c>
      <c r="E28" s="2208">
        <v>30</v>
      </c>
      <c r="F28" s="2209"/>
      <c r="G28" s="2210"/>
      <c r="H28" s="2207">
        <v>10</v>
      </c>
      <c r="I28" s="2207"/>
      <c r="J28" s="2207"/>
      <c r="K28" s="2207">
        <v>10</v>
      </c>
      <c r="L28" s="2207"/>
      <c r="M28" s="2211"/>
      <c r="N28" s="2212">
        <v>10</v>
      </c>
      <c r="O28" s="2212"/>
      <c r="P28" s="2211"/>
      <c r="Q28" s="2212">
        <v>10</v>
      </c>
      <c r="R28" s="2212"/>
      <c r="S28" s="2226">
        <v>30</v>
      </c>
      <c r="T28" s="2214">
        <f>+S28*40</f>
        <v>1200</v>
      </c>
    </row>
    <row r="29" spans="1:20" s="503" customFormat="1" ht="10.15" customHeight="1">
      <c r="A29" s="2204"/>
      <c r="B29" s="2205" t="s">
        <v>999</v>
      </c>
      <c r="C29" s="2206"/>
      <c r="D29" s="2207" t="s">
        <v>278</v>
      </c>
      <c r="E29" s="2208">
        <v>150</v>
      </c>
      <c r="F29" s="2209"/>
      <c r="G29" s="2210"/>
      <c r="H29" s="2207">
        <v>3</v>
      </c>
      <c r="I29" s="2207"/>
      <c r="J29" s="2207"/>
      <c r="K29" s="2207">
        <v>2</v>
      </c>
      <c r="L29" s="2207"/>
      <c r="M29" s="2211"/>
      <c r="N29" s="2212"/>
      <c r="O29" s="2212"/>
      <c r="P29" s="2211"/>
      <c r="Q29" s="2212"/>
      <c r="R29" s="2212"/>
      <c r="S29" s="2226">
        <v>150</v>
      </c>
      <c r="T29" s="2214">
        <f>+S29*5</f>
        <v>750</v>
      </c>
    </row>
    <row r="30" spans="1:20" s="503" customFormat="1" ht="10.15" customHeight="1">
      <c r="A30" s="2204"/>
      <c r="B30" s="2205" t="s">
        <v>1931</v>
      </c>
      <c r="C30" s="2206"/>
      <c r="D30" s="2207" t="s">
        <v>278</v>
      </c>
      <c r="E30" s="2208">
        <v>30</v>
      </c>
      <c r="F30" s="2209"/>
      <c r="G30" s="2210"/>
      <c r="H30" s="2207">
        <v>3</v>
      </c>
      <c r="I30" s="2207"/>
      <c r="J30" s="2207"/>
      <c r="K30" s="2207">
        <v>2</v>
      </c>
      <c r="L30" s="2207"/>
      <c r="M30" s="2211"/>
      <c r="N30" s="2212"/>
      <c r="O30" s="2212"/>
      <c r="P30" s="2211"/>
      <c r="Q30" s="2212"/>
      <c r="R30" s="2212"/>
      <c r="S30" s="2226">
        <v>30</v>
      </c>
      <c r="T30" s="2214">
        <f>+S30*5</f>
        <v>150</v>
      </c>
    </row>
    <row r="31" spans="1:20" s="503" customFormat="1" ht="10.15" customHeight="1">
      <c r="A31" s="2204"/>
      <c r="B31" s="2205" t="s">
        <v>1932</v>
      </c>
      <c r="C31" s="2206"/>
      <c r="D31" s="2207" t="s">
        <v>1933</v>
      </c>
      <c r="E31" s="2208">
        <v>25</v>
      </c>
      <c r="F31" s="2209"/>
      <c r="G31" s="2210"/>
      <c r="H31" s="2207">
        <v>5</v>
      </c>
      <c r="I31" s="2207"/>
      <c r="J31" s="2207"/>
      <c r="K31" s="2207">
        <v>5</v>
      </c>
      <c r="L31" s="2207"/>
      <c r="M31" s="2211"/>
      <c r="N31" s="2212">
        <v>5</v>
      </c>
      <c r="O31" s="2212"/>
      <c r="P31" s="2211"/>
      <c r="Q31" s="2212">
        <v>5</v>
      </c>
      <c r="R31" s="2212"/>
      <c r="S31" s="2226">
        <v>25</v>
      </c>
      <c r="T31" s="2214">
        <f>+S31*20</f>
        <v>500</v>
      </c>
    </row>
    <row r="32" spans="1:20" s="503" customFormat="1" ht="10.15" customHeight="1">
      <c r="A32" s="2204"/>
      <c r="B32" s="2205" t="s">
        <v>1934</v>
      </c>
      <c r="C32" s="2206"/>
      <c r="D32" s="2207" t="s">
        <v>581</v>
      </c>
      <c r="E32" s="2208">
        <v>85</v>
      </c>
      <c r="F32" s="2209"/>
      <c r="G32" s="2210"/>
      <c r="H32" s="2207">
        <v>1</v>
      </c>
      <c r="I32" s="2207"/>
      <c r="J32" s="2207"/>
      <c r="K32" s="2207">
        <v>1</v>
      </c>
      <c r="L32" s="2207"/>
      <c r="M32" s="2211"/>
      <c r="N32" s="2212">
        <v>1</v>
      </c>
      <c r="O32" s="2212"/>
      <c r="P32" s="2211"/>
      <c r="Q32" s="2212"/>
      <c r="R32" s="2212"/>
      <c r="S32" s="2226">
        <v>85</v>
      </c>
      <c r="T32" s="2214">
        <f>+S32*3</f>
        <v>255</v>
      </c>
    </row>
    <row r="33" spans="1:20" s="503" customFormat="1" ht="10.15" customHeight="1">
      <c r="A33" s="2204"/>
      <c r="B33" s="2205" t="s">
        <v>1564</v>
      </c>
      <c r="C33" s="2206"/>
      <c r="D33" s="2207" t="s">
        <v>1755</v>
      </c>
      <c r="E33" s="2208">
        <v>155</v>
      </c>
      <c r="F33" s="2209"/>
      <c r="G33" s="2210"/>
      <c r="H33" s="2207">
        <v>2</v>
      </c>
      <c r="I33" s="2207"/>
      <c r="J33" s="2207"/>
      <c r="K33" s="2207">
        <v>3</v>
      </c>
      <c r="L33" s="2207"/>
      <c r="M33" s="2211"/>
      <c r="N33" s="2212">
        <v>3</v>
      </c>
      <c r="O33" s="2212"/>
      <c r="P33" s="2211"/>
      <c r="Q33" s="2212">
        <v>2</v>
      </c>
      <c r="R33" s="2212"/>
      <c r="S33" s="2226">
        <v>155</v>
      </c>
      <c r="T33" s="2214">
        <f>+S33*10</f>
        <v>1550</v>
      </c>
    </row>
    <row r="34" spans="1:20" s="503" customFormat="1" ht="10.15" customHeight="1">
      <c r="A34" s="2204"/>
      <c r="B34" s="2205" t="s">
        <v>1935</v>
      </c>
      <c r="C34" s="2206"/>
      <c r="D34" s="2207" t="s">
        <v>278</v>
      </c>
      <c r="E34" s="2208">
        <v>70</v>
      </c>
      <c r="F34" s="2209"/>
      <c r="G34" s="2210"/>
      <c r="H34" s="2207">
        <v>2</v>
      </c>
      <c r="I34" s="2207"/>
      <c r="J34" s="2207"/>
      <c r="K34" s="2207"/>
      <c r="L34" s="2207"/>
      <c r="M34" s="2211"/>
      <c r="N34" s="2212">
        <v>3</v>
      </c>
      <c r="O34" s="2212"/>
      <c r="P34" s="2211"/>
      <c r="Q34" s="2212"/>
      <c r="R34" s="2212"/>
      <c r="S34" s="2226">
        <v>70</v>
      </c>
      <c r="T34" s="2214">
        <f>+S34*5</f>
        <v>350</v>
      </c>
    </row>
    <row r="35" spans="1:20" s="503" customFormat="1" ht="10.15" customHeight="1">
      <c r="A35" s="2204"/>
      <c r="B35" s="2205" t="s">
        <v>1936</v>
      </c>
      <c r="C35" s="2206"/>
      <c r="D35" s="2207" t="s">
        <v>278</v>
      </c>
      <c r="E35" s="2208">
        <v>100</v>
      </c>
      <c r="F35" s="2209"/>
      <c r="G35" s="2210"/>
      <c r="H35" s="2207">
        <v>3</v>
      </c>
      <c r="I35" s="2207"/>
      <c r="J35" s="2207"/>
      <c r="K35" s="2207">
        <v>3</v>
      </c>
      <c r="L35" s="2207"/>
      <c r="M35" s="2211"/>
      <c r="N35" s="2212">
        <v>3</v>
      </c>
      <c r="O35" s="2212"/>
      <c r="P35" s="2211"/>
      <c r="Q35" s="2212"/>
      <c r="R35" s="2212"/>
      <c r="S35" s="2226">
        <v>100</v>
      </c>
      <c r="T35" s="2214">
        <f>+S35*9</f>
        <v>900</v>
      </c>
    </row>
    <row r="36" spans="1:20" s="503" customFormat="1" ht="9.6" customHeight="1">
      <c r="A36" s="2204"/>
      <c r="B36" s="2286" t="s">
        <v>1948</v>
      </c>
      <c r="C36" s="2206"/>
      <c r="D36" s="2207" t="s">
        <v>193</v>
      </c>
      <c r="E36" s="2208">
        <v>85</v>
      </c>
      <c r="F36" s="2209"/>
      <c r="G36" s="2210"/>
      <c r="H36" s="2207">
        <v>5</v>
      </c>
      <c r="I36" s="2207"/>
      <c r="J36" s="2207"/>
      <c r="K36" s="2207"/>
      <c r="L36" s="2207"/>
      <c r="M36" s="2211"/>
      <c r="N36" s="2212">
        <v>5</v>
      </c>
      <c r="O36" s="2212"/>
      <c r="P36" s="2211"/>
      <c r="Q36" s="2212"/>
      <c r="R36" s="2212"/>
      <c r="S36" s="2226">
        <v>85</v>
      </c>
      <c r="T36" s="2214">
        <f>+S36*10</f>
        <v>850</v>
      </c>
    </row>
    <row r="37" spans="1:20" s="503" customFormat="1" ht="10.15" customHeight="1">
      <c r="A37" s="2228"/>
      <c r="B37" s="2229" t="s">
        <v>1938</v>
      </c>
      <c r="C37" s="2230"/>
      <c r="D37" s="2231"/>
      <c r="E37" s="2232"/>
      <c r="F37" s="2233"/>
      <c r="G37" s="2210"/>
      <c r="H37" s="2210"/>
      <c r="I37" s="2210"/>
      <c r="J37" s="2210"/>
      <c r="K37" s="2210"/>
      <c r="L37" s="2210"/>
      <c r="M37" s="2210"/>
      <c r="N37" s="2210"/>
      <c r="O37" s="2210"/>
      <c r="P37" s="2210"/>
      <c r="Q37" s="2210"/>
      <c r="R37" s="2210"/>
      <c r="S37" s="2234"/>
      <c r="T37" s="2235">
        <f>SUM(T11:T36)</f>
        <v>127000</v>
      </c>
    </row>
    <row r="38" spans="1:20" s="2237" customFormat="1" ht="11.25" hidden="1">
      <c r="A38" s="2236"/>
      <c r="C38" s="2137"/>
      <c r="D38" s="2238"/>
      <c r="E38" s="2129"/>
      <c r="F38" s="2239"/>
      <c r="G38" s="2126"/>
      <c r="H38" s="2126"/>
      <c r="I38" s="2240"/>
      <c r="J38" s="2240"/>
      <c r="K38" s="2240"/>
      <c r="L38" s="2240"/>
      <c r="M38" s="2126"/>
      <c r="N38" s="2241"/>
      <c r="S38" s="2242"/>
      <c r="T38" s="2243"/>
    </row>
    <row r="39" spans="1:20" s="2237" customFormat="1" ht="8.45" customHeight="1">
      <c r="A39" s="2244" t="s">
        <v>1939</v>
      </c>
      <c r="C39" s="2137"/>
      <c r="D39" s="2238"/>
      <c r="E39" s="2245"/>
      <c r="F39" s="2239"/>
      <c r="N39" s="2246"/>
      <c r="O39" s="2241"/>
      <c r="S39" s="2242"/>
      <c r="T39" s="2243"/>
    </row>
    <row r="40" spans="1:20" s="2237" customFormat="1" ht="11.45" customHeight="1">
      <c r="A40" s="2247" t="s">
        <v>245</v>
      </c>
      <c r="C40" s="2248"/>
      <c r="D40" s="2249"/>
      <c r="E40" s="2239"/>
      <c r="F40" s="2238"/>
      <c r="G40" s="2238"/>
      <c r="H40" s="2238"/>
      <c r="I40" s="2238"/>
      <c r="J40" s="2238"/>
      <c r="K40" s="2238"/>
      <c r="L40" s="2238"/>
      <c r="M40" s="2238"/>
      <c r="N40" s="2250"/>
      <c r="O40" s="2251"/>
      <c r="P40" s="2251"/>
      <c r="Q40" s="2251"/>
      <c r="R40" s="2252"/>
      <c r="S40" s="2253"/>
      <c r="T40" s="2254"/>
    </row>
    <row r="41" spans="1:20" s="2237" customFormat="1" ht="16.15" customHeight="1">
      <c r="A41" s="2247"/>
      <c r="B41" s="2255" t="s">
        <v>1940</v>
      </c>
      <c r="C41" s="2126"/>
      <c r="D41" s="2249"/>
      <c r="E41" s="2238"/>
      <c r="F41" s="2238"/>
      <c r="G41" s="2238"/>
      <c r="H41" s="2238"/>
      <c r="I41" s="2238"/>
      <c r="J41" s="2238"/>
      <c r="K41" s="2238"/>
      <c r="L41" s="2238"/>
      <c r="M41" s="2251"/>
      <c r="N41" s="2251"/>
      <c r="O41" s="2256"/>
      <c r="P41" s="2257"/>
      <c r="Q41" s="2257" t="s">
        <v>1941</v>
      </c>
      <c r="R41" s="2242"/>
      <c r="S41" s="2253"/>
      <c r="T41" s="2254"/>
    </row>
    <row r="42" spans="2:20" s="2237" customFormat="1" ht="18.6" customHeight="1">
      <c r="B42" s="2258" t="s">
        <v>1942</v>
      </c>
      <c r="C42" s="2137"/>
      <c r="D42" s="2238"/>
      <c r="E42" s="2245"/>
      <c r="F42" s="2238"/>
      <c r="M42" s="2256"/>
      <c r="N42" s="2256"/>
      <c r="O42" s="447"/>
      <c r="P42" s="2237" t="s">
        <v>1943</v>
      </c>
      <c r="S42" s="2242"/>
      <c r="T42" s="2243"/>
    </row>
    <row r="47" ht="15">
      <c r="O47" s="449"/>
    </row>
  </sheetData>
  <mergeCells count="12">
    <mergeCell ref="G9:S9"/>
    <mergeCell ref="T9:T10"/>
    <mergeCell ref="A1:T1"/>
    <mergeCell ref="A2:T2"/>
    <mergeCell ref="A3:T3"/>
    <mergeCell ref="A5:T5"/>
    <mergeCell ref="A9:A10"/>
    <mergeCell ref="B9:B10"/>
    <mergeCell ref="C9:C10"/>
    <mergeCell ref="D9:D10"/>
    <mergeCell ref="E9:E10"/>
    <mergeCell ref="F9:F10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3"/>
  <sheetViews>
    <sheetView showGridLines="0" view="pageBreakPreview" zoomScaleSheetLayoutView="100" workbookViewId="0" topLeftCell="A1">
      <selection activeCell="B28" sqref="B28"/>
    </sheetView>
  </sheetViews>
  <sheetFormatPr defaultColWidth="8.28125" defaultRowHeight="15"/>
  <cols>
    <col min="1" max="1" width="3.28125" style="447" customWidth="1"/>
    <col min="2" max="2" width="30.28125" style="447" customWidth="1"/>
    <col min="3" max="3" width="7.7109375" style="458" customWidth="1"/>
    <col min="4" max="4" width="14.28125" style="490" bestFit="1" customWidth="1"/>
    <col min="5" max="5" width="6.28125" style="583" customWidth="1"/>
    <col min="6" max="6" width="5.8515625" style="578" customWidth="1"/>
    <col min="7" max="7" width="5.421875" style="447" customWidth="1"/>
    <col min="8" max="8" width="4.7109375" style="447" customWidth="1"/>
    <col min="9" max="9" width="4.140625" style="447" customWidth="1"/>
    <col min="10" max="10" width="5.421875" style="447" customWidth="1"/>
    <col min="11" max="11" width="5.5742187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3.421875" style="447" customWidth="1"/>
    <col min="17" max="17" width="5.140625" style="447" customWidth="1"/>
    <col min="18" max="18" width="3.7109375" style="447" customWidth="1"/>
    <col min="19" max="19" width="11.8515625" style="581" bestFit="1" customWidth="1"/>
    <col min="20" max="20" width="14.7109375" style="1890" bestFit="1" customWidth="1"/>
    <col min="21" max="16384" width="8.28125" style="447" customWidth="1"/>
  </cols>
  <sheetData>
    <row r="1" spans="1:20" ht="12.6" customHeight="1">
      <c r="A1" s="2119" t="s">
        <v>1439</v>
      </c>
      <c r="B1" s="2120"/>
      <c r="C1" s="2120"/>
      <c r="D1" s="2120"/>
      <c r="E1" s="2120"/>
      <c r="F1" s="2120"/>
      <c r="G1" s="2120"/>
      <c r="H1" s="2120"/>
      <c r="I1" s="2120"/>
      <c r="J1" s="2120"/>
      <c r="K1" s="2120"/>
      <c r="L1" s="2120"/>
      <c r="M1" s="2120"/>
      <c r="N1" s="2120"/>
      <c r="O1" s="2120"/>
      <c r="P1" s="2120"/>
      <c r="Q1" s="2120"/>
      <c r="R1" s="2120"/>
      <c r="S1" s="2120"/>
      <c r="T1" s="2121"/>
    </row>
    <row r="2" spans="1:20" ht="8.45" customHeight="1">
      <c r="A2" s="2122" t="s">
        <v>10</v>
      </c>
      <c r="B2" s="2123"/>
      <c r="C2" s="2123"/>
      <c r="D2" s="2123"/>
      <c r="E2" s="2123"/>
      <c r="F2" s="2123"/>
      <c r="G2" s="2123"/>
      <c r="H2" s="2123"/>
      <c r="I2" s="2123"/>
      <c r="J2" s="2123"/>
      <c r="K2" s="2123"/>
      <c r="L2" s="2123"/>
      <c r="M2" s="2123"/>
      <c r="N2" s="2123"/>
      <c r="O2" s="2123"/>
      <c r="P2" s="2123"/>
      <c r="Q2" s="2123"/>
      <c r="R2" s="2123"/>
      <c r="S2" s="2123"/>
      <c r="T2" s="2124"/>
    </row>
    <row r="3" spans="1:20" ht="9" customHeight="1">
      <c r="A3" s="2122" t="s">
        <v>11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.15" customHeight="1">
      <c r="A4" s="2125"/>
      <c r="B4" s="2126"/>
      <c r="C4" s="2127"/>
      <c r="D4" s="2128"/>
      <c r="E4" s="2129"/>
      <c r="F4" s="2130"/>
      <c r="G4" s="2126"/>
      <c r="H4" s="2126"/>
      <c r="I4" s="2126"/>
      <c r="J4" s="2126"/>
      <c r="K4" s="2126"/>
      <c r="L4" s="2126"/>
      <c r="M4" s="2126"/>
      <c r="N4" s="2126"/>
      <c r="O4" s="2126"/>
      <c r="P4" s="2126"/>
      <c r="Q4" s="2126"/>
      <c r="R4" s="2126"/>
      <c r="S4" s="2131"/>
      <c r="T4" s="2132"/>
    </row>
    <row r="5" spans="1:20" ht="13.15" customHeight="1">
      <c r="A5" s="2133" t="s">
        <v>130</v>
      </c>
      <c r="B5" s="2134"/>
      <c r="C5" s="2134"/>
      <c r="D5" s="2134"/>
      <c r="E5" s="2134"/>
      <c r="F5" s="2134"/>
      <c r="G5" s="2134"/>
      <c r="H5" s="2134"/>
      <c r="I5" s="2134"/>
      <c r="J5" s="2134"/>
      <c r="K5" s="2134"/>
      <c r="L5" s="2134"/>
      <c r="M5" s="2134"/>
      <c r="N5" s="2134"/>
      <c r="O5" s="2134"/>
      <c r="P5" s="2134"/>
      <c r="Q5" s="2134"/>
      <c r="R5" s="2134"/>
      <c r="S5" s="2134"/>
      <c r="T5" s="2135"/>
    </row>
    <row r="6" spans="1:20" ht="1.15" customHeight="1">
      <c r="A6" s="2136"/>
      <c r="B6" s="2126"/>
      <c r="C6" s="2127"/>
      <c r="D6" s="2128"/>
      <c r="E6" s="2129"/>
      <c r="F6" s="2130"/>
      <c r="G6" s="2126"/>
      <c r="H6" s="2126"/>
      <c r="I6" s="2126"/>
      <c r="J6" s="2126"/>
      <c r="K6" s="2126"/>
      <c r="L6" s="2126"/>
      <c r="M6" s="2126"/>
      <c r="N6" s="2126"/>
      <c r="O6" s="2126"/>
      <c r="P6" s="2126"/>
      <c r="Q6" s="2126"/>
      <c r="R6" s="2126"/>
      <c r="S6" s="2131"/>
      <c r="T6" s="2132"/>
    </row>
    <row r="7" spans="1:20" ht="10.15" customHeight="1">
      <c r="A7" s="456" t="s">
        <v>1912</v>
      </c>
      <c r="B7" s="2126"/>
      <c r="C7" s="213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s="2146" customFormat="1" ht="12" thickBot="1">
      <c r="A8" s="2138" t="s">
        <v>1944</v>
      </c>
      <c r="B8" s="2139"/>
      <c r="C8" s="2140"/>
      <c r="D8" s="2141"/>
      <c r="E8" s="2141"/>
      <c r="F8" s="2142" t="s">
        <v>134</v>
      </c>
      <c r="G8" s="2143"/>
      <c r="H8" s="2143"/>
      <c r="I8" s="2143"/>
      <c r="J8" s="2139"/>
      <c r="K8" s="2139"/>
      <c r="L8" s="2139"/>
      <c r="M8" s="2139"/>
      <c r="N8" s="2139"/>
      <c r="O8" s="2139"/>
      <c r="P8" s="2139"/>
      <c r="Q8" s="2139"/>
      <c r="R8" s="2139"/>
      <c r="S8" s="2144"/>
      <c r="T8" s="2145"/>
    </row>
    <row r="9" spans="1:20" ht="13.15" customHeight="1" thickBot="1">
      <c r="A9" s="2147" t="s">
        <v>136</v>
      </c>
      <c r="B9" s="2148" t="s">
        <v>137</v>
      </c>
      <c r="C9" s="2149" t="s">
        <v>257</v>
      </c>
      <c r="D9" s="2150" t="s">
        <v>139</v>
      </c>
      <c r="E9" s="2151" t="s">
        <v>140</v>
      </c>
      <c r="F9" s="2152" t="s">
        <v>141</v>
      </c>
      <c r="G9" s="2153" t="s">
        <v>142</v>
      </c>
      <c r="H9" s="2154"/>
      <c r="I9" s="2154"/>
      <c r="J9" s="2154"/>
      <c r="K9" s="2154"/>
      <c r="L9" s="2154"/>
      <c r="M9" s="2154"/>
      <c r="N9" s="2154"/>
      <c r="O9" s="2154"/>
      <c r="P9" s="2154"/>
      <c r="Q9" s="2154"/>
      <c r="R9" s="2154"/>
      <c r="S9" s="2155"/>
      <c r="T9" s="2156" t="s">
        <v>143</v>
      </c>
    </row>
    <row r="10" spans="1:20" s="490" customFormat="1" ht="12" customHeight="1" thickBot="1">
      <c r="A10" s="2157"/>
      <c r="B10" s="2158"/>
      <c r="C10" s="2159"/>
      <c r="D10" s="2160"/>
      <c r="E10" s="2161"/>
      <c r="F10" s="2162"/>
      <c r="G10" s="2163" t="s">
        <v>144</v>
      </c>
      <c r="H10" s="2164" t="s">
        <v>145</v>
      </c>
      <c r="I10" s="2164" t="s">
        <v>146</v>
      </c>
      <c r="J10" s="2164" t="s">
        <v>147</v>
      </c>
      <c r="K10" s="2164" t="s">
        <v>148</v>
      </c>
      <c r="L10" s="2164" t="s">
        <v>149</v>
      </c>
      <c r="M10" s="2165" t="s">
        <v>150</v>
      </c>
      <c r="N10" s="2166" t="s">
        <v>151</v>
      </c>
      <c r="O10" s="2166" t="s">
        <v>152</v>
      </c>
      <c r="P10" s="2167" t="s">
        <v>153</v>
      </c>
      <c r="Q10" s="2167" t="s">
        <v>154</v>
      </c>
      <c r="R10" s="2167" t="s">
        <v>155</v>
      </c>
      <c r="S10" s="2167" t="s">
        <v>156</v>
      </c>
      <c r="T10" s="2168"/>
    </row>
    <row r="11" spans="1:20" s="2180" customFormat="1" ht="27.6" customHeight="1">
      <c r="A11" s="2169">
        <v>1</v>
      </c>
      <c r="B11" s="2287" t="s">
        <v>1949</v>
      </c>
      <c r="C11" s="2288" t="s">
        <v>404</v>
      </c>
      <c r="D11" s="2289">
        <v>58000</v>
      </c>
      <c r="E11" s="2173"/>
      <c r="F11" s="1436"/>
      <c r="G11" s="2174"/>
      <c r="H11" s="2175"/>
      <c r="I11" s="2175">
        <v>1</v>
      </c>
      <c r="J11" s="2175"/>
      <c r="K11" s="2175"/>
      <c r="L11" s="2175"/>
      <c r="M11" s="2176"/>
      <c r="N11" s="2177"/>
      <c r="O11" s="2177"/>
      <c r="P11" s="2176"/>
      <c r="Q11" s="2177"/>
      <c r="R11" s="2177"/>
      <c r="S11" s="2290">
        <v>58000</v>
      </c>
      <c r="T11" s="2179">
        <v>58000</v>
      </c>
    </row>
    <row r="12" spans="1:20" s="2191" customFormat="1" ht="25.9" customHeight="1">
      <c r="A12" s="2169"/>
      <c r="B12" s="2291" t="s">
        <v>1950</v>
      </c>
      <c r="C12" s="2215"/>
      <c r="D12" s="2292"/>
      <c r="E12" s="2220"/>
      <c r="F12" s="2221"/>
      <c r="G12" s="2218"/>
      <c r="H12" s="2218"/>
      <c r="I12" s="2218"/>
      <c r="J12" s="2218"/>
      <c r="K12" s="2218"/>
      <c r="L12" s="2222"/>
      <c r="M12" s="1165"/>
      <c r="N12" s="1165"/>
      <c r="O12" s="2222"/>
      <c r="P12" s="1165"/>
      <c r="Q12" s="1165"/>
      <c r="R12" s="2293"/>
      <c r="S12" s="2294"/>
      <c r="T12" s="2190"/>
    </row>
    <row r="13" spans="1:20" s="558" customFormat="1" ht="15" customHeight="1">
      <c r="A13" s="2295"/>
      <c r="B13" s="2296"/>
      <c r="C13" s="2207"/>
      <c r="D13" s="2208"/>
      <c r="E13" s="2209"/>
      <c r="F13" s="2210"/>
      <c r="G13" s="2207"/>
      <c r="H13" s="2207"/>
      <c r="I13" s="2207"/>
      <c r="J13" s="2207"/>
      <c r="K13" s="2207"/>
      <c r="L13" s="2211"/>
      <c r="M13" s="2212"/>
      <c r="N13" s="2212"/>
      <c r="O13" s="2211"/>
      <c r="P13" s="2212"/>
      <c r="Q13" s="2212"/>
      <c r="R13" s="2226"/>
      <c r="S13" s="2214">
        <f aca="true" t="shared" si="0" ref="S13:S23">D13*R13</f>
        <v>0</v>
      </c>
      <c r="T13" s="2297"/>
    </row>
    <row r="14" spans="1:20" s="503" customFormat="1" ht="12" customHeight="1">
      <c r="A14" s="2204"/>
      <c r="B14" s="2296"/>
      <c r="C14" s="2207"/>
      <c r="D14" s="2208"/>
      <c r="E14" s="2209"/>
      <c r="F14" s="2210"/>
      <c r="G14" s="2207"/>
      <c r="H14" s="2207"/>
      <c r="I14" s="2207"/>
      <c r="J14" s="2207"/>
      <c r="K14" s="2207"/>
      <c r="L14" s="2211"/>
      <c r="M14" s="2212"/>
      <c r="N14" s="2212"/>
      <c r="O14" s="2211"/>
      <c r="P14" s="2212"/>
      <c r="Q14" s="2212"/>
      <c r="R14" s="2226"/>
      <c r="S14" s="2214">
        <f t="shared" si="0"/>
        <v>0</v>
      </c>
      <c r="T14" s="2214"/>
    </row>
    <row r="15" spans="1:20" s="518" customFormat="1" ht="11.45" customHeight="1">
      <c r="A15" s="2215"/>
      <c r="B15" s="2296"/>
      <c r="C15" s="2218"/>
      <c r="D15" s="2219"/>
      <c r="E15" s="2220"/>
      <c r="F15" s="2221"/>
      <c r="G15" s="2218"/>
      <c r="H15" s="2218"/>
      <c r="I15" s="2218"/>
      <c r="J15" s="2218"/>
      <c r="K15" s="2218"/>
      <c r="L15" s="2222"/>
      <c r="M15" s="1165"/>
      <c r="N15" s="1165"/>
      <c r="O15" s="2222"/>
      <c r="P15" s="1165"/>
      <c r="Q15" s="1165"/>
      <c r="R15" s="2298"/>
      <c r="S15" s="2224">
        <f t="shared" si="0"/>
        <v>0</v>
      </c>
      <c r="T15" s="2224"/>
    </row>
    <row r="16" spans="1:20" s="503" customFormat="1" ht="11.45" customHeight="1">
      <c r="A16" s="2259"/>
      <c r="B16" s="2296"/>
      <c r="C16" s="2207"/>
      <c r="D16" s="2208"/>
      <c r="E16" s="2209"/>
      <c r="F16" s="2210"/>
      <c r="G16" s="2261"/>
      <c r="H16" s="2207"/>
      <c r="I16" s="2207"/>
      <c r="J16" s="2207"/>
      <c r="K16" s="2207"/>
      <c r="L16" s="2211"/>
      <c r="M16" s="2212"/>
      <c r="N16" s="2212"/>
      <c r="O16" s="2211"/>
      <c r="P16" s="2212"/>
      <c r="Q16" s="2212"/>
      <c r="R16" s="2226"/>
      <c r="S16" s="2214">
        <f t="shared" si="0"/>
        <v>0</v>
      </c>
      <c r="T16" s="2268"/>
    </row>
    <row r="17" spans="1:20" s="1876" customFormat="1" ht="11.45" customHeight="1">
      <c r="A17" s="2299"/>
      <c r="B17" s="2296"/>
      <c r="C17" s="2207"/>
      <c r="D17" s="2208"/>
      <c r="E17" s="2209"/>
      <c r="F17" s="2210"/>
      <c r="G17" s="2300"/>
      <c r="H17" s="2210"/>
      <c r="I17" s="2207"/>
      <c r="J17" s="2207"/>
      <c r="K17" s="2207"/>
      <c r="L17" s="2211"/>
      <c r="M17" s="2212"/>
      <c r="N17" s="2212"/>
      <c r="O17" s="2211"/>
      <c r="P17" s="2212"/>
      <c r="Q17" s="2212"/>
      <c r="R17" s="2226"/>
      <c r="S17" s="2214">
        <f t="shared" si="0"/>
        <v>0</v>
      </c>
      <c r="T17" s="2235"/>
    </row>
    <row r="18" spans="1:20" s="1876" customFormat="1" ht="11.45" customHeight="1">
      <c r="A18" s="2299"/>
      <c r="B18" s="2301"/>
      <c r="C18" s="2207"/>
      <c r="D18" s="2208"/>
      <c r="E18" s="2209"/>
      <c r="F18" s="2210"/>
      <c r="G18" s="2278"/>
      <c r="H18" s="2207"/>
      <c r="I18" s="2207"/>
      <c r="J18" s="2207"/>
      <c r="K18" s="2207"/>
      <c r="L18" s="2211"/>
      <c r="M18" s="2212"/>
      <c r="N18" s="2212"/>
      <c r="O18" s="2211"/>
      <c r="P18" s="2212"/>
      <c r="Q18" s="2212"/>
      <c r="R18" s="2226"/>
      <c r="S18" s="2214">
        <f t="shared" si="0"/>
        <v>0</v>
      </c>
      <c r="T18" s="2235"/>
    </row>
    <row r="19" spans="1:20" s="503" customFormat="1" ht="23.45" customHeight="1">
      <c r="A19" s="2204">
        <v>2</v>
      </c>
      <c r="B19" s="2302" t="s">
        <v>1951</v>
      </c>
      <c r="C19" s="2207" t="s">
        <v>404</v>
      </c>
      <c r="D19" s="2208">
        <v>20000</v>
      </c>
      <c r="E19" s="2209"/>
      <c r="F19" s="2210"/>
      <c r="G19" s="2207"/>
      <c r="H19" s="2207"/>
      <c r="I19" s="2207"/>
      <c r="J19" s="2207">
        <v>1</v>
      </c>
      <c r="K19" s="2207"/>
      <c r="L19" s="2211"/>
      <c r="M19" s="2212"/>
      <c r="N19" s="2212"/>
      <c r="O19" s="2211"/>
      <c r="P19" s="2212"/>
      <c r="Q19" s="2212"/>
      <c r="R19" s="2226"/>
      <c r="S19" s="2214">
        <v>20000</v>
      </c>
      <c r="T19" s="2214">
        <f>+S19</f>
        <v>20000</v>
      </c>
    </row>
    <row r="20" spans="1:20" s="576" customFormat="1" ht="17.45" customHeight="1">
      <c r="A20" s="2204">
        <v>3</v>
      </c>
      <c r="B20" s="2303" t="s">
        <v>1952</v>
      </c>
      <c r="C20" s="2207"/>
      <c r="D20" s="2208"/>
      <c r="E20" s="2209"/>
      <c r="F20" s="2210"/>
      <c r="G20" s="2207"/>
      <c r="H20" s="2207"/>
      <c r="I20" s="2207"/>
      <c r="J20" s="2207"/>
      <c r="K20" s="2207"/>
      <c r="L20" s="2211"/>
      <c r="M20" s="2212"/>
      <c r="N20" s="2212"/>
      <c r="O20" s="2211"/>
      <c r="P20" s="2212"/>
      <c r="Q20" s="2212"/>
      <c r="R20" s="2226"/>
      <c r="S20" s="2214">
        <f t="shared" si="0"/>
        <v>0</v>
      </c>
      <c r="T20" s="2214"/>
    </row>
    <row r="21" spans="1:20" s="503" customFormat="1" ht="20.45" customHeight="1">
      <c r="A21" s="2204"/>
      <c r="B21" s="2181" t="s">
        <v>1953</v>
      </c>
      <c r="C21" s="2207" t="s">
        <v>404</v>
      </c>
      <c r="D21" s="2208">
        <v>29500</v>
      </c>
      <c r="E21" s="2209"/>
      <c r="F21" s="2210"/>
      <c r="G21" s="2207"/>
      <c r="H21" s="2207"/>
      <c r="I21" s="2207"/>
      <c r="J21" s="2207"/>
      <c r="K21" s="2207"/>
      <c r="L21" s="2211"/>
      <c r="M21" s="2212"/>
      <c r="N21" s="2212">
        <v>2</v>
      </c>
      <c r="O21" s="2211"/>
      <c r="P21" s="2212"/>
      <c r="Q21" s="2212"/>
      <c r="R21" s="2226"/>
      <c r="S21" s="2214">
        <v>29500</v>
      </c>
      <c r="T21" s="2214">
        <f>+S21*2</f>
        <v>59000</v>
      </c>
    </row>
    <row r="22" spans="1:20" s="503" customFormat="1" ht="10.15" customHeight="1">
      <c r="A22" s="2204"/>
      <c r="B22" s="2205"/>
      <c r="C22" s="2207"/>
      <c r="D22" s="2208"/>
      <c r="E22" s="2209"/>
      <c r="F22" s="2210"/>
      <c r="G22" s="2207"/>
      <c r="H22" s="2207"/>
      <c r="I22" s="2207"/>
      <c r="J22" s="2207"/>
      <c r="K22" s="2207"/>
      <c r="L22" s="2211"/>
      <c r="M22" s="2212"/>
      <c r="N22" s="2212"/>
      <c r="O22" s="2211"/>
      <c r="P22" s="2212"/>
      <c r="Q22" s="2212"/>
      <c r="R22" s="2226"/>
      <c r="S22" s="2214"/>
      <c r="T22" s="2214"/>
    </row>
    <row r="23" spans="1:20" s="503" customFormat="1" ht="10.15" customHeight="1">
      <c r="A23" s="2204"/>
      <c r="B23" s="2205"/>
      <c r="C23" s="2207"/>
      <c r="D23" s="2208"/>
      <c r="E23" s="2209"/>
      <c r="F23" s="2210"/>
      <c r="G23" s="2207"/>
      <c r="H23" s="2207"/>
      <c r="I23" s="2207"/>
      <c r="J23" s="2207"/>
      <c r="K23" s="2207"/>
      <c r="L23" s="2211"/>
      <c r="M23" s="2212"/>
      <c r="N23" s="2212"/>
      <c r="O23" s="2211"/>
      <c r="P23" s="2212"/>
      <c r="Q23" s="2212"/>
      <c r="R23" s="2226"/>
      <c r="S23" s="2214">
        <f t="shared" si="0"/>
        <v>0</v>
      </c>
      <c r="T23" s="2214"/>
    </row>
    <row r="24" spans="1:20" s="503" customFormat="1" ht="10.15" customHeight="1">
      <c r="A24" s="2204"/>
      <c r="B24" s="2205"/>
      <c r="C24" s="2271"/>
      <c r="D24" s="2272"/>
      <c r="E24" s="2273"/>
      <c r="F24" s="2271"/>
      <c r="G24" s="2271"/>
      <c r="H24" s="2271"/>
      <c r="I24" s="2271"/>
      <c r="J24" s="2271"/>
      <c r="K24" s="2271"/>
      <c r="L24" s="2271"/>
      <c r="M24" s="2271"/>
      <c r="N24" s="2271"/>
      <c r="O24" s="2271"/>
      <c r="P24" s="2271"/>
      <c r="Q24" s="2271"/>
      <c r="R24" s="2304"/>
      <c r="S24" s="2235"/>
      <c r="T24" s="2214"/>
    </row>
    <row r="25" spans="1:20" s="503" customFormat="1" ht="10.15" customHeight="1">
      <c r="A25" s="2204"/>
      <c r="B25" s="2205"/>
      <c r="C25" s="2271"/>
      <c r="D25" s="2272"/>
      <c r="E25" s="2273"/>
      <c r="F25" s="2271"/>
      <c r="G25" s="2271"/>
      <c r="H25" s="2271"/>
      <c r="I25" s="2271"/>
      <c r="J25" s="2271"/>
      <c r="K25" s="2271"/>
      <c r="L25" s="2271"/>
      <c r="M25" s="2271"/>
      <c r="N25" s="2271"/>
      <c r="O25" s="2271"/>
      <c r="P25" s="2271"/>
      <c r="Q25" s="2271"/>
      <c r="R25" s="2304"/>
      <c r="S25" s="2235"/>
      <c r="T25" s="2214"/>
    </row>
    <row r="26" spans="1:20" s="503" customFormat="1" ht="10.15" customHeight="1">
      <c r="A26" s="2204"/>
      <c r="B26" s="2205"/>
      <c r="C26" s="2206"/>
      <c r="D26" s="2207"/>
      <c r="E26" s="2208"/>
      <c r="F26" s="2209"/>
      <c r="G26" s="2210"/>
      <c r="H26" s="2207"/>
      <c r="I26" s="2207"/>
      <c r="J26" s="2207"/>
      <c r="K26" s="2207"/>
      <c r="L26" s="2207"/>
      <c r="M26" s="2211"/>
      <c r="N26" s="2212"/>
      <c r="O26" s="2212"/>
      <c r="P26" s="2211"/>
      <c r="Q26" s="2212"/>
      <c r="R26" s="2212"/>
      <c r="S26" s="2226"/>
      <c r="T26" s="2214"/>
    </row>
    <row r="27" spans="1:20" s="503" customFormat="1" ht="10.15" customHeight="1">
      <c r="A27" s="2204"/>
      <c r="B27" s="2205"/>
      <c r="C27" s="2206"/>
      <c r="D27" s="2207"/>
      <c r="E27" s="2208"/>
      <c r="F27" s="2209"/>
      <c r="G27" s="2210"/>
      <c r="H27" s="2207"/>
      <c r="I27" s="2207"/>
      <c r="J27" s="2207"/>
      <c r="K27" s="2207"/>
      <c r="L27" s="2207"/>
      <c r="M27" s="2211"/>
      <c r="N27" s="2212"/>
      <c r="O27" s="2212"/>
      <c r="P27" s="2211"/>
      <c r="Q27" s="2212"/>
      <c r="R27" s="2212"/>
      <c r="S27" s="2226"/>
      <c r="T27" s="2214"/>
    </row>
    <row r="28" spans="1:20" s="503" customFormat="1" ht="10.15" customHeight="1">
      <c r="A28" s="2204"/>
      <c r="B28" s="2205"/>
      <c r="C28" s="2206"/>
      <c r="D28" s="2207"/>
      <c r="E28" s="2208"/>
      <c r="F28" s="2209"/>
      <c r="G28" s="2210"/>
      <c r="H28" s="2207"/>
      <c r="I28" s="2207"/>
      <c r="J28" s="2207"/>
      <c r="K28" s="2207"/>
      <c r="L28" s="2207"/>
      <c r="M28" s="2211"/>
      <c r="N28" s="2212"/>
      <c r="O28" s="2212"/>
      <c r="P28" s="2211"/>
      <c r="Q28" s="2212"/>
      <c r="R28" s="2212"/>
      <c r="S28" s="2226"/>
      <c r="T28" s="2214"/>
    </row>
    <row r="29" spans="1:20" s="503" customFormat="1" ht="10.15" customHeight="1">
      <c r="A29" s="2204"/>
      <c r="B29" s="2205"/>
      <c r="C29" s="2206"/>
      <c r="D29" s="2207"/>
      <c r="E29" s="2208"/>
      <c r="F29" s="2209"/>
      <c r="G29" s="2210"/>
      <c r="H29" s="2207"/>
      <c r="I29" s="2207"/>
      <c r="J29" s="2207"/>
      <c r="K29" s="2207"/>
      <c r="L29" s="2207"/>
      <c r="M29" s="2211"/>
      <c r="N29" s="2212"/>
      <c r="O29" s="2212"/>
      <c r="P29" s="2211"/>
      <c r="Q29" s="2212"/>
      <c r="R29" s="2212"/>
      <c r="S29" s="2226"/>
      <c r="T29" s="2214"/>
    </row>
    <row r="30" spans="1:20" s="503" customFormat="1" ht="10.15" customHeight="1">
      <c r="A30" s="2204"/>
      <c r="B30" s="2205"/>
      <c r="C30" s="2206"/>
      <c r="D30" s="2207"/>
      <c r="E30" s="2208"/>
      <c r="F30" s="2209"/>
      <c r="G30" s="2210"/>
      <c r="H30" s="2207"/>
      <c r="I30" s="2207"/>
      <c r="J30" s="2207"/>
      <c r="K30" s="2207"/>
      <c r="L30" s="2207"/>
      <c r="M30" s="2211"/>
      <c r="N30" s="2212"/>
      <c r="O30" s="2212"/>
      <c r="P30" s="2211"/>
      <c r="Q30" s="2212"/>
      <c r="R30" s="2212"/>
      <c r="S30" s="2226"/>
      <c r="T30" s="2214"/>
    </row>
    <row r="31" spans="1:20" s="503" customFormat="1" ht="10.15" customHeight="1">
      <c r="A31" s="2204"/>
      <c r="B31" s="2205"/>
      <c r="C31" s="2206"/>
      <c r="D31" s="2207"/>
      <c r="E31" s="2208"/>
      <c r="F31" s="2209"/>
      <c r="G31" s="2210"/>
      <c r="H31" s="2207"/>
      <c r="I31" s="2207"/>
      <c r="J31" s="2207"/>
      <c r="K31" s="2207"/>
      <c r="L31" s="2207"/>
      <c r="M31" s="2211"/>
      <c r="N31" s="2212"/>
      <c r="O31" s="2212"/>
      <c r="P31" s="2211"/>
      <c r="Q31" s="2212"/>
      <c r="R31" s="2212"/>
      <c r="S31" s="2226"/>
      <c r="T31" s="2214"/>
    </row>
    <row r="32" spans="1:20" s="503" customFormat="1" ht="9.6" customHeight="1">
      <c r="A32" s="2204"/>
      <c r="B32" s="2286"/>
      <c r="C32" s="2206"/>
      <c r="D32" s="2207"/>
      <c r="E32" s="2208"/>
      <c r="F32" s="2209"/>
      <c r="G32" s="2210"/>
      <c r="H32" s="2207"/>
      <c r="I32" s="2207"/>
      <c r="J32" s="2207"/>
      <c r="K32" s="2207"/>
      <c r="L32" s="2207"/>
      <c r="M32" s="2211"/>
      <c r="N32" s="2212"/>
      <c r="O32" s="2212"/>
      <c r="P32" s="2211"/>
      <c r="Q32" s="2212"/>
      <c r="R32" s="2212"/>
      <c r="S32" s="2226"/>
      <c r="T32" s="2214"/>
    </row>
    <row r="33" spans="1:20" s="503" customFormat="1" ht="10.15" customHeight="1">
      <c r="A33" s="2228"/>
      <c r="B33" s="2229" t="s">
        <v>1938</v>
      </c>
      <c r="C33" s="2230"/>
      <c r="D33" s="2231"/>
      <c r="E33" s="2272"/>
      <c r="F33" s="2273"/>
      <c r="G33" s="2271"/>
      <c r="H33" s="2271"/>
      <c r="I33" s="2271"/>
      <c r="J33" s="2271"/>
      <c r="K33" s="2271"/>
      <c r="L33" s="2271"/>
      <c r="M33" s="2271"/>
      <c r="N33" s="2271"/>
      <c r="O33" s="2271"/>
      <c r="P33" s="2271"/>
      <c r="Q33" s="2271"/>
      <c r="R33" s="2271"/>
      <c r="S33" s="2305"/>
      <c r="T33" s="2235">
        <f>SUM(T11:T32)</f>
        <v>137000</v>
      </c>
    </row>
    <row r="34" spans="1:20" s="2237" customFormat="1" ht="11.25" hidden="1">
      <c r="A34" s="2236"/>
      <c r="C34" s="2137"/>
      <c r="D34" s="2238"/>
      <c r="E34" s="2129"/>
      <c r="F34" s="2239"/>
      <c r="G34" s="2126"/>
      <c r="H34" s="2126"/>
      <c r="I34" s="2240"/>
      <c r="J34" s="2240"/>
      <c r="K34" s="2240"/>
      <c r="L34" s="2240"/>
      <c r="M34" s="2126"/>
      <c r="N34" s="2241"/>
      <c r="S34" s="2242"/>
      <c r="T34" s="2243"/>
    </row>
    <row r="35" spans="1:20" s="2237" customFormat="1" ht="8.45" customHeight="1">
      <c r="A35" s="2244" t="s">
        <v>1939</v>
      </c>
      <c r="C35" s="2137"/>
      <c r="D35" s="2238"/>
      <c r="E35" s="2245"/>
      <c r="F35" s="2239"/>
      <c r="N35" s="2246"/>
      <c r="O35" s="2241"/>
      <c r="S35" s="2242"/>
      <c r="T35" s="2243"/>
    </row>
    <row r="36" spans="1:20" s="2237" customFormat="1" ht="11.45" customHeight="1">
      <c r="A36" s="2247" t="s">
        <v>245</v>
      </c>
      <c r="C36" s="2248"/>
      <c r="D36" s="2249"/>
      <c r="E36" s="2239"/>
      <c r="F36" s="2238"/>
      <c r="G36" s="2238"/>
      <c r="H36" s="2238"/>
      <c r="I36" s="2238"/>
      <c r="J36" s="2238"/>
      <c r="K36" s="2238"/>
      <c r="L36" s="2238"/>
      <c r="M36" s="2238"/>
      <c r="N36" s="2250"/>
      <c r="O36" s="2251"/>
      <c r="P36" s="2251"/>
      <c r="Q36" s="2251"/>
      <c r="R36" s="2252"/>
      <c r="S36" s="2253"/>
      <c r="T36" s="2254"/>
    </row>
    <row r="37" spans="1:20" s="2237" customFormat="1" ht="16.15" customHeight="1">
      <c r="A37" s="2247"/>
      <c r="B37" s="2255" t="s">
        <v>1940</v>
      </c>
      <c r="C37" s="2126"/>
      <c r="D37" s="2249"/>
      <c r="E37" s="2238"/>
      <c r="F37" s="2238"/>
      <c r="G37" s="2238"/>
      <c r="H37" s="2238"/>
      <c r="I37" s="2238"/>
      <c r="J37" s="2238"/>
      <c r="K37" s="2238"/>
      <c r="L37" s="2238"/>
      <c r="M37" s="2251"/>
      <c r="N37" s="2251"/>
      <c r="O37" s="2256"/>
      <c r="P37" s="2257"/>
      <c r="Q37" s="2257" t="s">
        <v>1941</v>
      </c>
      <c r="R37" s="2242"/>
      <c r="S37" s="2253"/>
      <c r="T37" s="2254"/>
    </row>
    <row r="38" spans="2:20" s="2237" customFormat="1" ht="18.6" customHeight="1">
      <c r="B38" s="2258" t="s">
        <v>1942</v>
      </c>
      <c r="C38" s="2137"/>
      <c r="D38" s="2238"/>
      <c r="E38" s="2245"/>
      <c r="F38" s="2238"/>
      <c r="M38" s="2256"/>
      <c r="N38" s="2256"/>
      <c r="O38" s="447"/>
      <c r="P38" s="2237" t="s">
        <v>1943</v>
      </c>
      <c r="S38" s="2242"/>
      <c r="T38" s="2243"/>
    </row>
    <row r="43" ht="15">
      <c r="O43" s="449"/>
    </row>
  </sheetData>
  <mergeCells count="13">
    <mergeCell ref="G9:S9"/>
    <mergeCell ref="T9:T10"/>
    <mergeCell ref="B12:B18"/>
    <mergeCell ref="A1:T1"/>
    <mergeCell ref="A2:T2"/>
    <mergeCell ref="A3:T3"/>
    <mergeCell ref="A5:T5"/>
    <mergeCell ref="A9:A10"/>
    <mergeCell ref="B9:B10"/>
    <mergeCell ref="C9:C10"/>
    <mergeCell ref="D9:D10"/>
    <mergeCell ref="E9:E10"/>
    <mergeCell ref="F9:F10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5"/>
  <sheetViews>
    <sheetView zoomScale="90" zoomScaleNormal="90" zoomScaleSheetLayoutView="100" workbookViewId="0" topLeftCell="A1">
      <selection activeCell="A9" sqref="A9"/>
    </sheetView>
  </sheetViews>
  <sheetFormatPr defaultColWidth="9.140625" defaultRowHeight="15"/>
  <cols>
    <col min="1" max="1" width="5.421875" style="409" customWidth="1"/>
    <col min="2" max="2" width="10.28125" style="0" customWidth="1"/>
    <col min="3" max="3" width="20.421875" style="0" customWidth="1"/>
    <col min="4" max="4" width="4.8515625" style="0" customWidth="1"/>
    <col min="5" max="5" width="6.57421875" style="0" customWidth="1"/>
    <col min="6" max="6" width="9.7109375" style="358" customWidth="1"/>
    <col min="7" max="7" width="13.421875" style="359" customWidth="1"/>
    <col min="8" max="8" width="12.8515625" style="0" customWidth="1"/>
    <col min="9" max="20" width="3.7109375" style="0" customWidth="1"/>
    <col min="21" max="21" width="6.140625" style="0" customWidth="1"/>
    <col min="22" max="22" width="12.57421875" style="0" customWidth="1"/>
    <col min="23" max="34" width="6.421875" style="0" customWidth="1"/>
  </cols>
  <sheetData>
    <row r="1" spans="1:22" ht="1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ht="1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</row>
    <row r="3" spans="1:22" ht="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</row>
    <row r="4" spans="1:34" ht="15">
      <c r="A4" s="331" t="s">
        <v>251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</row>
    <row r="5" spans="1:34" ht="15">
      <c r="A5" s="331" t="s">
        <v>252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</row>
    <row r="6" spans="1:34" ht="15.75" customHeight="1">
      <c r="A6" s="333" t="s">
        <v>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</row>
    <row r="7" spans="1:21" ht="6.75" customHeight="1">
      <c r="A7" s="402"/>
      <c r="B7" s="336"/>
      <c r="C7" s="336"/>
      <c r="D7" s="336"/>
      <c r="E7" s="336"/>
      <c r="F7" s="335"/>
      <c r="G7" s="337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</row>
    <row r="8" spans="1:34" ht="16.5" customHeight="1">
      <c r="A8" s="333" t="s">
        <v>250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</row>
    <row r="9" spans="1:34" ht="15" customHeight="1">
      <c r="A9" s="402"/>
      <c r="B9" s="336"/>
      <c r="C9" s="336"/>
      <c r="D9" s="336"/>
      <c r="E9" s="333"/>
      <c r="F9" s="333"/>
      <c r="G9" s="333"/>
      <c r="H9" s="333"/>
      <c r="I9" s="333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</row>
    <row r="10" spans="1:21" ht="15">
      <c r="A10" s="341" t="s">
        <v>253</v>
      </c>
      <c r="B10" s="341"/>
      <c r="C10" s="342" t="s">
        <v>340</v>
      </c>
      <c r="D10" s="343"/>
      <c r="E10" s="343"/>
      <c r="F10" s="344"/>
      <c r="G10" s="345"/>
      <c r="H10" s="346"/>
      <c r="I10" s="346"/>
      <c r="J10" s="346"/>
      <c r="K10" s="346"/>
      <c r="L10" s="346"/>
      <c r="M10" s="346"/>
      <c r="N10" s="336"/>
      <c r="O10" s="336"/>
      <c r="P10" s="336"/>
      <c r="Q10" s="336"/>
      <c r="R10" s="336"/>
      <c r="S10" s="336"/>
      <c r="T10" s="336"/>
      <c r="U10" s="336"/>
    </row>
    <row r="11" spans="1:21" ht="14.25" customHeight="1">
      <c r="A11" s="403" t="s">
        <v>133</v>
      </c>
      <c r="B11" s="346"/>
      <c r="C11" s="342"/>
      <c r="D11" s="343"/>
      <c r="E11" s="343"/>
      <c r="F11" s="344"/>
      <c r="G11" s="345"/>
      <c r="H11" s="346" t="s">
        <v>255</v>
      </c>
      <c r="I11" s="348"/>
      <c r="J11" s="348"/>
      <c r="K11" s="348"/>
      <c r="L11" s="348"/>
      <c r="M11" s="348"/>
      <c r="N11" s="336"/>
      <c r="O11" s="336"/>
      <c r="P11" s="336"/>
      <c r="Q11" s="336"/>
      <c r="R11" s="336"/>
      <c r="S11" s="336"/>
      <c r="T11" s="336"/>
      <c r="U11" s="336"/>
    </row>
    <row r="12" spans="1:21" ht="15" customHeight="1">
      <c r="A12" s="341" t="s">
        <v>256</v>
      </c>
      <c r="B12" s="346"/>
      <c r="C12" s="346"/>
      <c r="D12" s="346"/>
      <c r="E12" s="346"/>
      <c r="F12" s="349"/>
      <c r="G12" s="345"/>
      <c r="H12" s="346"/>
      <c r="I12" s="346"/>
      <c r="J12" s="346"/>
      <c r="K12" s="346"/>
      <c r="L12" s="346"/>
      <c r="M12" s="346"/>
      <c r="N12" s="336"/>
      <c r="O12" s="336"/>
      <c r="P12" s="336"/>
      <c r="Q12" s="336"/>
      <c r="R12" s="336"/>
      <c r="S12" s="336"/>
      <c r="T12" s="336"/>
      <c r="U12" s="336"/>
    </row>
    <row r="13" spans="1:37" ht="15.75" customHeight="1">
      <c r="A13" s="350" t="s">
        <v>136</v>
      </c>
      <c r="B13" s="351" t="s">
        <v>137</v>
      </c>
      <c r="C13" s="351"/>
      <c r="D13" s="352" t="s">
        <v>257</v>
      </c>
      <c r="E13" s="353"/>
      <c r="F13" s="354" t="s">
        <v>139</v>
      </c>
      <c r="G13" s="350" t="s">
        <v>140</v>
      </c>
      <c r="H13" s="354" t="s">
        <v>141</v>
      </c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0" t="s">
        <v>143</v>
      </c>
      <c r="W13" s="356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8"/>
      <c r="AJ13" s="359"/>
      <c r="AK13" s="359"/>
    </row>
    <row r="14" spans="1:34" ht="23.25" customHeight="1">
      <c r="A14" s="350"/>
      <c r="B14" s="351"/>
      <c r="C14" s="351"/>
      <c r="D14" s="360"/>
      <c r="E14" s="361"/>
      <c r="F14" s="362"/>
      <c r="G14" s="350"/>
      <c r="H14" s="362"/>
      <c r="I14" s="363" t="s">
        <v>144</v>
      </c>
      <c r="J14" s="363" t="s">
        <v>145</v>
      </c>
      <c r="K14" s="363" t="s">
        <v>146</v>
      </c>
      <c r="L14" s="363" t="s">
        <v>147</v>
      </c>
      <c r="M14" s="363" t="s">
        <v>148</v>
      </c>
      <c r="N14" s="363" t="s">
        <v>149</v>
      </c>
      <c r="O14" s="363" t="s">
        <v>150</v>
      </c>
      <c r="P14" s="363" t="s">
        <v>151</v>
      </c>
      <c r="Q14" s="363" t="s">
        <v>258</v>
      </c>
      <c r="R14" s="363" t="s">
        <v>153</v>
      </c>
      <c r="S14" s="363" t="s">
        <v>259</v>
      </c>
      <c r="T14" s="364" t="s">
        <v>155</v>
      </c>
      <c r="U14" s="363" t="s">
        <v>156</v>
      </c>
      <c r="V14" s="350"/>
      <c r="W14" s="365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</row>
    <row r="15" spans="1:34" ht="17.1" customHeight="1">
      <c r="A15" s="404"/>
      <c r="B15" s="405" t="s">
        <v>341</v>
      </c>
      <c r="C15" s="405"/>
      <c r="D15" s="355"/>
      <c r="E15" s="355"/>
      <c r="F15" s="369"/>
      <c r="G15" s="370"/>
      <c r="H15" s="369"/>
      <c r="I15" s="371"/>
      <c r="J15" s="371"/>
      <c r="K15" s="371"/>
      <c r="L15" s="371"/>
      <c r="M15" s="371"/>
      <c r="N15" s="371"/>
      <c r="O15" s="372"/>
      <c r="P15" s="371"/>
      <c r="Q15" s="371"/>
      <c r="R15" s="371"/>
      <c r="S15" s="371"/>
      <c r="T15" s="371"/>
      <c r="U15" s="373"/>
      <c r="V15" s="374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376">
        <v>1</v>
      </c>
      <c r="B16" s="377" t="s">
        <v>332</v>
      </c>
      <c r="C16" s="377"/>
      <c r="D16" s="355"/>
      <c r="E16" s="355"/>
      <c r="F16" s="369" t="s">
        <v>278</v>
      </c>
      <c r="G16" s="370">
        <v>80</v>
      </c>
      <c r="H16" s="369" t="s">
        <v>263</v>
      </c>
      <c r="I16" s="371">
        <v>3</v>
      </c>
      <c r="J16" s="371"/>
      <c r="K16" s="371"/>
      <c r="L16" s="371"/>
      <c r="M16" s="371"/>
      <c r="N16" s="371"/>
      <c r="O16" s="371">
        <v>3</v>
      </c>
      <c r="P16" s="371"/>
      <c r="Q16" s="371"/>
      <c r="R16" s="371"/>
      <c r="S16" s="371"/>
      <c r="T16" s="371"/>
      <c r="U16" s="373">
        <f aca="true" t="shared" si="0" ref="U16:U35">SUM(I16:T16)</f>
        <v>6</v>
      </c>
      <c r="V16" s="374">
        <f aca="true" t="shared" si="1" ref="V16:V35">U16*G16</f>
        <v>480</v>
      </c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376">
        <f>A16+1</f>
        <v>2</v>
      </c>
      <c r="B17" s="377" t="s">
        <v>277</v>
      </c>
      <c r="C17" s="377"/>
      <c r="D17" s="355"/>
      <c r="E17" s="355"/>
      <c r="F17" s="369" t="s">
        <v>278</v>
      </c>
      <c r="G17" s="370">
        <v>30</v>
      </c>
      <c r="H17" s="369" t="s">
        <v>263</v>
      </c>
      <c r="I17" s="371">
        <v>6</v>
      </c>
      <c r="J17" s="371"/>
      <c r="K17" s="371"/>
      <c r="L17" s="371">
        <v>6</v>
      </c>
      <c r="M17" s="371"/>
      <c r="N17" s="371"/>
      <c r="O17" s="371">
        <v>6</v>
      </c>
      <c r="P17" s="371"/>
      <c r="Q17" s="371"/>
      <c r="R17" s="371">
        <v>6</v>
      </c>
      <c r="S17" s="371"/>
      <c r="T17" s="371"/>
      <c r="U17" s="373">
        <f t="shared" si="0"/>
        <v>24</v>
      </c>
      <c r="V17" s="374">
        <f t="shared" si="1"/>
        <v>720</v>
      </c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5" customHeight="1">
      <c r="A18" s="376">
        <f aca="true" t="shared" si="2" ref="A18:A35">A17+1</f>
        <v>3</v>
      </c>
      <c r="B18" s="377" t="s">
        <v>342</v>
      </c>
      <c r="C18" s="377"/>
      <c r="D18" s="355"/>
      <c r="E18" s="355"/>
      <c r="F18" s="369" t="s">
        <v>278</v>
      </c>
      <c r="G18" s="370">
        <v>200</v>
      </c>
      <c r="H18" s="369" t="s">
        <v>263</v>
      </c>
      <c r="I18" s="371">
        <v>15</v>
      </c>
      <c r="J18" s="371"/>
      <c r="K18" s="371"/>
      <c r="L18" s="371"/>
      <c r="M18" s="371"/>
      <c r="N18" s="371"/>
      <c r="O18" s="371">
        <v>15</v>
      </c>
      <c r="P18" s="371"/>
      <c r="Q18" s="371"/>
      <c r="R18" s="371"/>
      <c r="S18" s="371"/>
      <c r="T18" s="371"/>
      <c r="U18" s="373">
        <f t="shared" si="0"/>
        <v>30</v>
      </c>
      <c r="V18" s="374">
        <f t="shared" si="1"/>
        <v>6000</v>
      </c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7.1" customHeight="1">
      <c r="A19" s="376">
        <f t="shared" si="2"/>
        <v>4</v>
      </c>
      <c r="B19" s="377" t="s">
        <v>343</v>
      </c>
      <c r="C19" s="377"/>
      <c r="D19" s="355"/>
      <c r="E19" s="355"/>
      <c r="F19" s="369" t="s">
        <v>278</v>
      </c>
      <c r="G19" s="370">
        <v>495</v>
      </c>
      <c r="H19" s="369" t="s">
        <v>263</v>
      </c>
      <c r="I19" s="371">
        <v>6</v>
      </c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3">
        <f t="shared" si="0"/>
        <v>6</v>
      </c>
      <c r="V19" s="374">
        <f t="shared" si="1"/>
        <v>2970</v>
      </c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7.1" customHeight="1">
      <c r="A20" s="376">
        <f t="shared" si="2"/>
        <v>5</v>
      </c>
      <c r="B20" s="377" t="s">
        <v>344</v>
      </c>
      <c r="C20" s="377"/>
      <c r="D20" s="355"/>
      <c r="E20" s="355"/>
      <c r="F20" s="369" t="s">
        <v>278</v>
      </c>
      <c r="G20" s="370">
        <v>0.5</v>
      </c>
      <c r="H20" s="369" t="s">
        <v>263</v>
      </c>
      <c r="I20" s="371">
        <v>500</v>
      </c>
      <c r="J20" s="371"/>
      <c r="K20" s="371"/>
      <c r="L20" s="371">
        <v>500</v>
      </c>
      <c r="M20" s="371"/>
      <c r="N20" s="371"/>
      <c r="O20" s="371">
        <v>500</v>
      </c>
      <c r="P20" s="371"/>
      <c r="Q20" s="371"/>
      <c r="R20" s="371">
        <v>500</v>
      </c>
      <c r="S20" s="371"/>
      <c r="T20" s="371"/>
      <c r="U20" s="373">
        <f t="shared" si="0"/>
        <v>2000</v>
      </c>
      <c r="V20" s="374">
        <f t="shared" si="1"/>
        <v>1000</v>
      </c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7.1" customHeight="1">
      <c r="A21" s="376">
        <f t="shared" si="2"/>
        <v>6</v>
      </c>
      <c r="B21" s="377" t="s">
        <v>345</v>
      </c>
      <c r="C21" s="377"/>
      <c r="D21" s="355"/>
      <c r="E21" s="355"/>
      <c r="F21" s="369" t="s">
        <v>278</v>
      </c>
      <c r="G21" s="370">
        <v>2.6</v>
      </c>
      <c r="H21" s="369" t="s">
        <v>263</v>
      </c>
      <c r="I21" s="371">
        <v>250</v>
      </c>
      <c r="J21" s="371"/>
      <c r="K21" s="371"/>
      <c r="L21" s="371">
        <v>250</v>
      </c>
      <c r="M21" s="371"/>
      <c r="N21" s="371"/>
      <c r="O21" s="371">
        <v>250</v>
      </c>
      <c r="P21" s="371"/>
      <c r="Q21" s="371"/>
      <c r="R21" s="371">
        <v>250</v>
      </c>
      <c r="S21" s="371"/>
      <c r="T21" s="371"/>
      <c r="U21" s="373">
        <f t="shared" si="0"/>
        <v>1000</v>
      </c>
      <c r="V21" s="374">
        <f t="shared" si="1"/>
        <v>2600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376">
        <f t="shared" si="2"/>
        <v>7</v>
      </c>
      <c r="B22" s="377" t="s">
        <v>346</v>
      </c>
      <c r="C22" s="377"/>
      <c r="D22" s="355"/>
      <c r="E22" s="355"/>
      <c r="F22" s="369" t="s">
        <v>278</v>
      </c>
      <c r="G22" s="370">
        <v>85</v>
      </c>
      <c r="H22" s="369" t="s">
        <v>263</v>
      </c>
      <c r="I22" s="371">
        <v>12</v>
      </c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3">
        <f t="shared" si="0"/>
        <v>12</v>
      </c>
      <c r="V22" s="374">
        <f t="shared" si="1"/>
        <v>1020</v>
      </c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</row>
    <row r="23" spans="1:34" ht="17.1" customHeight="1">
      <c r="A23" s="376">
        <f t="shared" si="2"/>
        <v>8</v>
      </c>
      <c r="B23" s="377" t="s">
        <v>265</v>
      </c>
      <c r="C23" s="377"/>
      <c r="D23" s="355"/>
      <c r="E23" s="355"/>
      <c r="F23" s="369" t="s">
        <v>266</v>
      </c>
      <c r="G23" s="370">
        <v>850</v>
      </c>
      <c r="H23" s="369" t="s">
        <v>263</v>
      </c>
      <c r="I23" s="371">
        <v>1</v>
      </c>
      <c r="J23" s="371"/>
      <c r="K23" s="371"/>
      <c r="L23" s="371"/>
      <c r="M23" s="371"/>
      <c r="N23" s="371"/>
      <c r="O23" s="371">
        <v>1</v>
      </c>
      <c r="P23" s="371"/>
      <c r="Q23" s="371"/>
      <c r="R23" s="371"/>
      <c r="S23" s="371"/>
      <c r="T23" s="371"/>
      <c r="U23" s="373">
        <f t="shared" si="0"/>
        <v>2</v>
      </c>
      <c r="V23" s="374">
        <f t="shared" si="1"/>
        <v>1700</v>
      </c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</row>
    <row r="24" spans="1:34" ht="17.1" customHeight="1">
      <c r="A24" s="376">
        <f t="shared" si="2"/>
        <v>9</v>
      </c>
      <c r="B24" s="377" t="s">
        <v>267</v>
      </c>
      <c r="C24" s="377"/>
      <c r="D24" s="355"/>
      <c r="E24" s="355"/>
      <c r="F24" s="369" t="s">
        <v>266</v>
      </c>
      <c r="G24" s="370">
        <v>900</v>
      </c>
      <c r="H24" s="369" t="s">
        <v>263</v>
      </c>
      <c r="I24" s="371">
        <v>1</v>
      </c>
      <c r="J24" s="371"/>
      <c r="K24" s="371"/>
      <c r="L24" s="371"/>
      <c r="M24" s="371"/>
      <c r="N24" s="371"/>
      <c r="O24" s="371">
        <v>1</v>
      </c>
      <c r="P24" s="371"/>
      <c r="Q24" s="371"/>
      <c r="R24" s="371"/>
      <c r="S24" s="371"/>
      <c r="T24" s="371"/>
      <c r="U24" s="373">
        <f t="shared" si="0"/>
        <v>2</v>
      </c>
      <c r="V24" s="374">
        <f t="shared" si="1"/>
        <v>1800</v>
      </c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</row>
    <row r="25" spans="1:34" ht="17.1" customHeight="1">
      <c r="A25" s="376">
        <f t="shared" si="2"/>
        <v>10</v>
      </c>
      <c r="B25" s="377" t="s">
        <v>268</v>
      </c>
      <c r="C25" s="377"/>
      <c r="D25" s="355"/>
      <c r="E25" s="355"/>
      <c r="F25" s="369" t="s">
        <v>266</v>
      </c>
      <c r="G25" s="370">
        <v>900</v>
      </c>
      <c r="H25" s="369" t="s">
        <v>263</v>
      </c>
      <c r="I25" s="371">
        <v>1</v>
      </c>
      <c r="J25" s="371"/>
      <c r="K25" s="371"/>
      <c r="L25" s="371"/>
      <c r="M25" s="371"/>
      <c r="N25" s="371"/>
      <c r="O25" s="371">
        <v>1</v>
      </c>
      <c r="P25" s="371"/>
      <c r="Q25" s="371"/>
      <c r="R25" s="371"/>
      <c r="S25" s="371"/>
      <c r="T25" s="371"/>
      <c r="U25" s="373">
        <f t="shared" si="0"/>
        <v>2</v>
      </c>
      <c r="V25" s="374">
        <f t="shared" si="1"/>
        <v>1800</v>
      </c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</row>
    <row r="26" spans="1:34" ht="17.1" customHeight="1">
      <c r="A26" s="376">
        <f t="shared" si="2"/>
        <v>11</v>
      </c>
      <c r="B26" s="377" t="s">
        <v>269</v>
      </c>
      <c r="C26" s="377"/>
      <c r="D26" s="355"/>
      <c r="E26" s="355"/>
      <c r="F26" s="369" t="s">
        <v>266</v>
      </c>
      <c r="G26" s="370">
        <v>900</v>
      </c>
      <c r="H26" s="369" t="s">
        <v>263</v>
      </c>
      <c r="I26" s="371">
        <v>1</v>
      </c>
      <c r="J26" s="371"/>
      <c r="K26" s="371"/>
      <c r="L26" s="371"/>
      <c r="M26" s="371"/>
      <c r="N26" s="371"/>
      <c r="O26" s="371">
        <v>1</v>
      </c>
      <c r="P26" s="371"/>
      <c r="Q26" s="371"/>
      <c r="R26" s="371"/>
      <c r="S26" s="371"/>
      <c r="T26" s="371"/>
      <c r="U26" s="373">
        <f t="shared" si="0"/>
        <v>2</v>
      </c>
      <c r="V26" s="374">
        <f t="shared" si="1"/>
        <v>1800</v>
      </c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</row>
    <row r="27" spans="1:34" ht="17.1" customHeight="1">
      <c r="A27" s="376">
        <f t="shared" si="2"/>
        <v>12</v>
      </c>
      <c r="B27" s="377" t="s">
        <v>261</v>
      </c>
      <c r="C27" s="377"/>
      <c r="D27" s="355"/>
      <c r="E27" s="355"/>
      <c r="F27" s="369" t="s">
        <v>262</v>
      </c>
      <c r="G27" s="370">
        <v>200</v>
      </c>
      <c r="H27" s="369" t="s">
        <v>263</v>
      </c>
      <c r="I27" s="371">
        <v>10</v>
      </c>
      <c r="J27" s="371"/>
      <c r="K27" s="371"/>
      <c r="L27" s="371">
        <v>10</v>
      </c>
      <c r="M27" s="371"/>
      <c r="N27" s="371"/>
      <c r="O27" s="371">
        <v>10</v>
      </c>
      <c r="P27" s="371"/>
      <c r="Q27" s="371"/>
      <c r="R27" s="371">
        <v>10</v>
      </c>
      <c r="S27" s="371"/>
      <c r="T27" s="371"/>
      <c r="U27" s="373">
        <f t="shared" si="0"/>
        <v>40</v>
      </c>
      <c r="V27" s="374">
        <f t="shared" si="1"/>
        <v>8000</v>
      </c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</row>
    <row r="28" spans="1:34" ht="17.1" customHeight="1">
      <c r="A28" s="376">
        <f t="shared" si="2"/>
        <v>13</v>
      </c>
      <c r="B28" s="377" t="s">
        <v>264</v>
      </c>
      <c r="C28" s="377"/>
      <c r="D28" s="355"/>
      <c r="E28" s="355"/>
      <c r="F28" s="369" t="s">
        <v>262</v>
      </c>
      <c r="G28" s="370">
        <v>200</v>
      </c>
      <c r="H28" s="369" t="s">
        <v>263</v>
      </c>
      <c r="I28" s="371">
        <v>17</v>
      </c>
      <c r="J28" s="371"/>
      <c r="K28" s="371"/>
      <c r="L28" s="371">
        <v>16</v>
      </c>
      <c r="M28" s="371"/>
      <c r="N28" s="371"/>
      <c r="O28" s="371">
        <v>16</v>
      </c>
      <c r="P28" s="371"/>
      <c r="Q28" s="371"/>
      <c r="R28" s="371">
        <v>16</v>
      </c>
      <c r="S28" s="371"/>
      <c r="T28" s="371"/>
      <c r="U28" s="373">
        <f t="shared" si="0"/>
        <v>65</v>
      </c>
      <c r="V28" s="374">
        <f t="shared" si="1"/>
        <v>13000</v>
      </c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</row>
    <row r="29" spans="1:34" ht="17.1" customHeight="1">
      <c r="A29" s="376">
        <f t="shared" si="2"/>
        <v>14</v>
      </c>
      <c r="B29" s="377" t="s">
        <v>347</v>
      </c>
      <c r="C29" s="377"/>
      <c r="D29" s="355"/>
      <c r="E29" s="355"/>
      <c r="F29" s="369" t="s">
        <v>331</v>
      </c>
      <c r="G29" s="370">
        <v>120</v>
      </c>
      <c r="H29" s="369" t="s">
        <v>263</v>
      </c>
      <c r="I29" s="371">
        <v>2</v>
      </c>
      <c r="J29" s="371"/>
      <c r="K29" s="371"/>
      <c r="L29" s="371">
        <v>2</v>
      </c>
      <c r="M29" s="371"/>
      <c r="N29" s="371"/>
      <c r="O29" s="371">
        <v>2</v>
      </c>
      <c r="P29" s="371"/>
      <c r="Q29" s="371"/>
      <c r="R29" s="371"/>
      <c r="S29" s="371"/>
      <c r="T29" s="371"/>
      <c r="U29" s="373">
        <f t="shared" si="0"/>
        <v>6</v>
      </c>
      <c r="V29" s="374">
        <f t="shared" si="1"/>
        <v>720</v>
      </c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</row>
    <row r="30" spans="1:34" ht="17.1" customHeight="1">
      <c r="A30" s="376">
        <f t="shared" si="2"/>
        <v>15</v>
      </c>
      <c r="B30" s="377" t="s">
        <v>289</v>
      </c>
      <c r="C30" s="377"/>
      <c r="D30" s="355"/>
      <c r="E30" s="355"/>
      <c r="F30" s="369" t="s">
        <v>278</v>
      </c>
      <c r="G30" s="370">
        <v>60</v>
      </c>
      <c r="H30" s="369" t="s">
        <v>263</v>
      </c>
      <c r="I30" s="371">
        <v>6</v>
      </c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3">
        <f t="shared" si="0"/>
        <v>6</v>
      </c>
      <c r="V30" s="374">
        <f t="shared" si="1"/>
        <v>360</v>
      </c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</row>
    <row r="31" spans="1:34" ht="17.1" customHeight="1">
      <c r="A31" s="376">
        <f t="shared" si="2"/>
        <v>16</v>
      </c>
      <c r="B31" s="377" t="s">
        <v>348</v>
      </c>
      <c r="C31" s="377"/>
      <c r="D31" s="355"/>
      <c r="E31" s="355"/>
      <c r="F31" s="369" t="s">
        <v>271</v>
      </c>
      <c r="G31" s="370">
        <v>100</v>
      </c>
      <c r="H31" s="369" t="s">
        <v>263</v>
      </c>
      <c r="I31" s="371">
        <v>5</v>
      </c>
      <c r="J31" s="371"/>
      <c r="K31" s="371"/>
      <c r="L31" s="371"/>
      <c r="M31" s="371"/>
      <c r="N31" s="371"/>
      <c r="O31" s="371">
        <v>5</v>
      </c>
      <c r="P31" s="371"/>
      <c r="Q31" s="371"/>
      <c r="R31" s="371"/>
      <c r="S31" s="371"/>
      <c r="T31" s="371"/>
      <c r="U31" s="373">
        <f t="shared" si="0"/>
        <v>10</v>
      </c>
      <c r="V31" s="374">
        <f t="shared" si="1"/>
        <v>1000</v>
      </c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</row>
    <row r="32" spans="1:34" ht="17.1" customHeight="1">
      <c r="A32" s="376">
        <f t="shared" si="2"/>
        <v>17</v>
      </c>
      <c r="B32" s="377" t="s">
        <v>349</v>
      </c>
      <c r="C32" s="377"/>
      <c r="D32" s="355"/>
      <c r="E32" s="355"/>
      <c r="F32" s="369" t="s">
        <v>266</v>
      </c>
      <c r="G32" s="370">
        <v>315</v>
      </c>
      <c r="H32" s="369" t="s">
        <v>263</v>
      </c>
      <c r="I32" s="371">
        <v>1</v>
      </c>
      <c r="J32" s="371"/>
      <c r="K32" s="371"/>
      <c r="L32" s="371"/>
      <c r="M32" s="371"/>
      <c r="N32" s="371"/>
      <c r="O32" s="371">
        <v>1</v>
      </c>
      <c r="P32" s="371"/>
      <c r="Q32" s="371"/>
      <c r="R32" s="371"/>
      <c r="S32" s="371"/>
      <c r="T32" s="371"/>
      <c r="U32" s="373">
        <f t="shared" si="0"/>
        <v>2</v>
      </c>
      <c r="V32" s="374">
        <f t="shared" si="1"/>
        <v>630</v>
      </c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</row>
    <row r="33" spans="1:34" ht="17.25" customHeight="1">
      <c r="A33" s="376">
        <f t="shared" si="2"/>
        <v>18</v>
      </c>
      <c r="B33" s="377" t="s">
        <v>350</v>
      </c>
      <c r="C33" s="377"/>
      <c r="D33" s="355"/>
      <c r="E33" s="355"/>
      <c r="F33" s="369" t="s">
        <v>331</v>
      </c>
      <c r="G33" s="370">
        <v>200</v>
      </c>
      <c r="H33" s="369" t="s">
        <v>263</v>
      </c>
      <c r="I33" s="371">
        <v>5</v>
      </c>
      <c r="J33" s="371"/>
      <c r="K33" s="371"/>
      <c r="L33" s="371"/>
      <c r="M33" s="371"/>
      <c r="N33" s="371"/>
      <c r="O33" s="371">
        <v>5</v>
      </c>
      <c r="P33" s="371"/>
      <c r="Q33" s="371"/>
      <c r="R33" s="371"/>
      <c r="S33" s="371"/>
      <c r="T33" s="371"/>
      <c r="U33" s="373">
        <f t="shared" si="0"/>
        <v>10</v>
      </c>
      <c r="V33" s="374">
        <f t="shared" si="1"/>
        <v>2000</v>
      </c>
      <c r="W33" s="386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</row>
    <row r="34" spans="1:34" ht="23.25" customHeight="1">
      <c r="A34" s="376">
        <f t="shared" si="2"/>
        <v>19</v>
      </c>
      <c r="B34" s="379" t="s">
        <v>351</v>
      </c>
      <c r="C34" s="379"/>
      <c r="D34" s="355"/>
      <c r="E34" s="355"/>
      <c r="F34" s="369" t="s">
        <v>266</v>
      </c>
      <c r="G34" s="370">
        <v>200</v>
      </c>
      <c r="H34" s="369" t="s">
        <v>263</v>
      </c>
      <c r="I34" s="371">
        <v>1</v>
      </c>
      <c r="J34" s="371"/>
      <c r="K34" s="371"/>
      <c r="L34" s="371"/>
      <c r="M34" s="371"/>
      <c r="N34" s="371"/>
      <c r="O34" s="371">
        <v>1</v>
      </c>
      <c r="P34" s="371"/>
      <c r="Q34" s="371"/>
      <c r="R34" s="371"/>
      <c r="S34" s="371"/>
      <c r="T34" s="371"/>
      <c r="U34" s="373">
        <f t="shared" si="0"/>
        <v>2</v>
      </c>
      <c r="V34" s="374">
        <f t="shared" si="1"/>
        <v>400</v>
      </c>
      <c r="W34" s="39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" customHeight="1">
      <c r="A35" s="376">
        <f t="shared" si="2"/>
        <v>20</v>
      </c>
      <c r="B35" s="377" t="s">
        <v>352</v>
      </c>
      <c r="C35" s="377"/>
      <c r="D35" s="355"/>
      <c r="E35" s="355"/>
      <c r="F35" s="369" t="s">
        <v>331</v>
      </c>
      <c r="G35" s="370">
        <v>200</v>
      </c>
      <c r="H35" s="369" t="s">
        <v>263</v>
      </c>
      <c r="I35" s="371">
        <v>5</v>
      </c>
      <c r="J35" s="371"/>
      <c r="K35" s="371"/>
      <c r="L35" s="371"/>
      <c r="M35" s="371"/>
      <c r="N35" s="371"/>
      <c r="O35" s="371">
        <v>5</v>
      </c>
      <c r="P35" s="371"/>
      <c r="Q35" s="371"/>
      <c r="R35" s="371"/>
      <c r="S35" s="371"/>
      <c r="T35" s="371"/>
      <c r="U35" s="373">
        <f t="shared" si="0"/>
        <v>10</v>
      </c>
      <c r="V35" s="374">
        <f t="shared" si="1"/>
        <v>2000</v>
      </c>
      <c r="W35" s="39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>
      <c r="A36" s="382" t="s">
        <v>333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4"/>
      <c r="V36" s="385">
        <f>SUM(V16:V35)</f>
        <v>50000</v>
      </c>
      <c r="W36" s="39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>
      <c r="A37" s="406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7"/>
      <c r="W37" s="39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>
      <c r="A38" s="406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7"/>
      <c r="W38" s="39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>
      <c r="A39" s="406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7"/>
      <c r="W39" s="39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>
      <c r="A40" s="406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7"/>
      <c r="W40" s="39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>
      <c r="A41" s="388" t="s">
        <v>334</v>
      </c>
      <c r="B41" s="389" t="s">
        <v>335</v>
      </c>
      <c r="C41" s="390"/>
      <c r="D41" s="390"/>
      <c r="E41" s="390"/>
      <c r="F41" s="391"/>
      <c r="G41" s="390"/>
      <c r="H41" s="390"/>
      <c r="I41" s="390"/>
      <c r="J41" s="390"/>
      <c r="K41" s="390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3"/>
      <c r="W41" s="39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>
      <c r="A42" s="391"/>
      <c r="B42" s="392"/>
      <c r="C42" s="392"/>
      <c r="D42" s="392"/>
      <c r="E42" s="392"/>
      <c r="F42" s="391"/>
      <c r="G42" s="390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3"/>
      <c r="W42" s="39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">
      <c r="A43" s="391"/>
      <c r="B43" s="392"/>
      <c r="C43" s="392" t="s">
        <v>336</v>
      </c>
      <c r="D43" s="392"/>
      <c r="E43" s="392"/>
      <c r="F43" s="391"/>
      <c r="G43" s="390"/>
      <c r="H43" s="392"/>
      <c r="I43" s="394" t="s">
        <v>337</v>
      </c>
      <c r="J43" s="394"/>
      <c r="K43" s="394"/>
      <c r="L43" s="392"/>
      <c r="M43" s="394"/>
      <c r="N43" s="394"/>
      <c r="O43" s="394"/>
      <c r="P43" s="392"/>
      <c r="Q43" s="392"/>
      <c r="R43" s="392"/>
      <c r="S43" s="392"/>
      <c r="T43" s="392"/>
      <c r="U43" s="392"/>
      <c r="V43" s="393"/>
      <c r="W43" s="39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">
      <c r="A44" s="391"/>
      <c r="B44" s="392"/>
      <c r="C44" s="392"/>
      <c r="D44" s="392"/>
      <c r="E44" s="392"/>
      <c r="F44" s="391"/>
      <c r="G44" s="390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3"/>
      <c r="W44" s="39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>
      <c r="A45" s="391"/>
      <c r="B45" s="395"/>
      <c r="C45" s="396" t="s">
        <v>353</v>
      </c>
      <c r="D45" s="396"/>
      <c r="E45" s="396"/>
      <c r="F45" s="396"/>
      <c r="G45" s="396"/>
      <c r="H45" s="396"/>
      <c r="I45" s="396"/>
      <c r="J45" s="396"/>
      <c r="K45" s="396"/>
      <c r="L45" s="396" t="s">
        <v>338</v>
      </c>
      <c r="M45" s="396"/>
      <c r="N45" s="396"/>
      <c r="O45" s="396"/>
      <c r="P45" s="396"/>
      <c r="Q45" s="396"/>
      <c r="R45" s="396"/>
      <c r="S45" s="396"/>
      <c r="T45" s="396"/>
      <c r="U45" s="396"/>
      <c r="V45" s="393"/>
      <c r="W45" s="39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>
      <c r="A46" s="391"/>
      <c r="B46" s="397"/>
      <c r="C46" s="398" t="s">
        <v>354</v>
      </c>
      <c r="D46" s="398"/>
      <c r="E46" s="398"/>
      <c r="F46" s="398"/>
      <c r="G46" s="398"/>
      <c r="H46" s="394"/>
      <c r="I46" s="394"/>
      <c r="J46" s="394"/>
      <c r="K46" s="394"/>
      <c r="L46" s="394" t="s">
        <v>339</v>
      </c>
      <c r="M46" s="394"/>
      <c r="N46" s="394"/>
      <c r="O46" s="394"/>
      <c r="P46" s="394"/>
      <c r="Q46" s="394"/>
      <c r="R46" s="394"/>
      <c r="S46" s="394"/>
      <c r="T46" s="394"/>
      <c r="U46" s="394"/>
      <c r="V46" s="393"/>
      <c r="W46" s="39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>
      <c r="A47" s="400"/>
      <c r="B47" s="397"/>
      <c r="C47" s="399"/>
      <c r="D47" s="399"/>
      <c r="E47" s="399"/>
      <c r="F47" s="399"/>
      <c r="G47" s="399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393"/>
      <c r="W47" s="39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>
      <c r="A48" s="400"/>
      <c r="B48" s="397"/>
      <c r="C48" s="399"/>
      <c r="D48" s="399"/>
      <c r="E48" s="399"/>
      <c r="F48" s="399"/>
      <c r="G48" s="399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393"/>
      <c r="W48" s="39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>
      <c r="A49" s="400"/>
      <c r="B49" s="397"/>
      <c r="C49" s="399"/>
      <c r="D49" s="399"/>
      <c r="E49" s="399"/>
      <c r="F49" s="399"/>
      <c r="G49" s="399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393"/>
      <c r="W49" s="39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>
      <c r="A50" s="400"/>
      <c r="B50" s="395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393"/>
      <c r="W50" s="39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3:34" ht="15">
      <c r="W51" s="39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23" ht="15">
      <c r="A52" s="410"/>
      <c r="B52" s="411"/>
      <c r="C52" s="411"/>
      <c r="D52" s="412"/>
      <c r="E52" s="412"/>
      <c r="F52" s="413"/>
      <c r="G52" s="414"/>
      <c r="H52" s="413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6"/>
      <c r="V52" s="417"/>
      <c r="W52" s="393"/>
    </row>
    <row r="53" spans="1:22" ht="15">
      <c r="A53" s="410"/>
      <c r="B53" s="411"/>
      <c r="C53" s="411"/>
      <c r="D53" s="412"/>
      <c r="E53" s="412"/>
      <c r="F53" s="413"/>
      <c r="G53" s="414"/>
      <c r="H53" s="413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6"/>
      <c r="V53" s="417"/>
    </row>
    <row r="54" spans="1:22" ht="15">
      <c r="A54" s="410"/>
      <c r="B54" s="411"/>
      <c r="C54" s="411"/>
      <c r="D54" s="412"/>
      <c r="E54" s="412"/>
      <c r="F54" s="413"/>
      <c r="G54" s="414"/>
      <c r="H54" s="413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6"/>
      <c r="V54" s="417"/>
    </row>
    <row r="55" spans="1:22" ht="15">
      <c r="A55" s="410"/>
      <c r="B55" s="411"/>
      <c r="C55" s="411"/>
      <c r="D55" s="412"/>
      <c r="E55" s="412"/>
      <c r="F55" s="413"/>
      <c r="G55" s="414"/>
      <c r="H55" s="413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6"/>
      <c r="V55" s="417"/>
    </row>
    <row r="56" spans="1:22" ht="15">
      <c r="A56" s="410"/>
      <c r="B56" s="411"/>
      <c r="C56" s="411"/>
      <c r="D56" s="412"/>
      <c r="E56" s="412"/>
      <c r="F56" s="413"/>
      <c r="G56" s="414"/>
      <c r="H56" s="413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6"/>
      <c r="V56" s="417"/>
    </row>
    <row r="57" spans="1:22" ht="15">
      <c r="A57" s="410"/>
      <c r="B57" s="411"/>
      <c r="C57" s="411"/>
      <c r="D57" s="412"/>
      <c r="E57" s="412"/>
      <c r="F57" s="413"/>
      <c r="G57" s="414"/>
      <c r="H57" s="413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6"/>
      <c r="V57" s="417"/>
    </row>
    <row r="58" spans="1:22" ht="15">
      <c r="A58" s="410"/>
      <c r="B58" s="411"/>
      <c r="C58" s="411"/>
      <c r="D58" s="412"/>
      <c r="E58" s="412"/>
      <c r="F58" s="413"/>
      <c r="G58" s="414"/>
      <c r="H58" s="413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6"/>
      <c r="V58" s="417"/>
    </row>
    <row r="59" spans="1:22" ht="15">
      <c r="A59" s="410"/>
      <c r="B59" s="411"/>
      <c r="C59" s="411"/>
      <c r="D59" s="412"/>
      <c r="E59" s="412"/>
      <c r="F59" s="413"/>
      <c r="G59" s="414"/>
      <c r="H59" s="413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6"/>
      <c r="V59" s="417"/>
    </row>
    <row r="60" spans="1:22" ht="15">
      <c r="A60" s="410"/>
      <c r="B60" s="411"/>
      <c r="C60" s="411"/>
      <c r="D60" s="412"/>
      <c r="E60" s="412"/>
      <c r="F60" s="413"/>
      <c r="G60" s="414"/>
      <c r="H60" s="413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6"/>
      <c r="V60" s="417"/>
    </row>
    <row r="61" spans="1:22" ht="15">
      <c r="A61" s="410"/>
      <c r="B61" s="411"/>
      <c r="C61" s="411"/>
      <c r="D61" s="412"/>
      <c r="E61" s="412"/>
      <c r="F61" s="413"/>
      <c r="G61" s="414"/>
      <c r="H61" s="413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  <c r="V61" s="417"/>
    </row>
    <row r="62" spans="1:22" ht="15">
      <c r="A62" s="410"/>
      <c r="B62" s="411"/>
      <c r="C62" s="411"/>
      <c r="D62" s="412"/>
      <c r="E62" s="412"/>
      <c r="F62" s="413"/>
      <c r="G62" s="414"/>
      <c r="H62" s="413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  <c r="V62" s="417"/>
    </row>
    <row r="63" spans="1:22" ht="15">
      <c r="A63" s="410"/>
      <c r="B63" s="411"/>
      <c r="C63" s="411"/>
      <c r="D63" s="412"/>
      <c r="E63" s="412"/>
      <c r="F63" s="413"/>
      <c r="G63" s="414"/>
      <c r="H63" s="413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6"/>
      <c r="V63" s="417"/>
    </row>
    <row r="64" spans="1:22" ht="15">
      <c r="A64" s="410"/>
      <c r="B64" s="411"/>
      <c r="C64" s="411"/>
      <c r="D64" s="412"/>
      <c r="E64" s="412"/>
      <c r="F64" s="413"/>
      <c r="G64" s="414"/>
      <c r="H64" s="413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6"/>
      <c r="V64" s="417"/>
    </row>
    <row r="65" spans="1:22" ht="15">
      <c r="A65" s="410"/>
      <c r="B65" s="411"/>
      <c r="C65" s="411"/>
      <c r="D65" s="412"/>
      <c r="E65" s="412"/>
      <c r="F65" s="413"/>
      <c r="G65" s="414"/>
      <c r="H65" s="413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6"/>
      <c r="V65" s="417"/>
    </row>
    <row r="66" spans="1:22" ht="15">
      <c r="A66" s="410"/>
      <c r="B66" s="411"/>
      <c r="C66" s="411"/>
      <c r="D66" s="412"/>
      <c r="E66" s="412"/>
      <c r="F66" s="413"/>
      <c r="G66" s="414"/>
      <c r="H66" s="413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6"/>
      <c r="V66" s="417"/>
    </row>
    <row r="67" spans="1:22" ht="15">
      <c r="A67" s="410"/>
      <c r="B67" s="411"/>
      <c r="C67" s="411"/>
      <c r="D67" s="412"/>
      <c r="E67" s="412"/>
      <c r="F67" s="413"/>
      <c r="G67" s="414"/>
      <c r="H67" s="413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6"/>
      <c r="V67" s="417"/>
    </row>
    <row r="68" spans="1:22" ht="15">
      <c r="A68" s="410"/>
      <c r="B68" s="411"/>
      <c r="C68" s="411"/>
      <c r="D68" s="412"/>
      <c r="E68" s="412"/>
      <c r="F68" s="413"/>
      <c r="G68" s="414"/>
      <c r="H68" s="413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6"/>
      <c r="V68" s="417"/>
    </row>
    <row r="69" spans="1:22" ht="15">
      <c r="A69" s="410"/>
      <c r="B69" s="411"/>
      <c r="C69" s="411"/>
      <c r="D69" s="412"/>
      <c r="E69" s="412"/>
      <c r="F69" s="413"/>
      <c r="G69" s="414"/>
      <c r="H69" s="413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6"/>
      <c r="V69" s="417"/>
    </row>
    <row r="70" spans="1:22" ht="15">
      <c r="A70" s="410"/>
      <c r="B70" s="411"/>
      <c r="C70" s="411"/>
      <c r="D70" s="412"/>
      <c r="E70" s="412"/>
      <c r="F70" s="413"/>
      <c r="G70" s="414"/>
      <c r="H70" s="413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  <c r="V70" s="417"/>
    </row>
    <row r="71" spans="1:22" ht="15">
      <c r="A71" s="410"/>
      <c r="B71" s="411"/>
      <c r="C71" s="411"/>
      <c r="D71" s="412"/>
      <c r="E71" s="412"/>
      <c r="F71" s="413"/>
      <c r="G71" s="414"/>
      <c r="H71" s="413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6"/>
      <c r="V71" s="417"/>
    </row>
    <row r="72" spans="1:22" ht="15">
      <c r="A72" s="410"/>
      <c r="B72" s="411"/>
      <c r="C72" s="411"/>
      <c r="D72" s="412"/>
      <c r="E72" s="412"/>
      <c r="F72" s="413"/>
      <c r="G72" s="414"/>
      <c r="H72" s="413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6"/>
      <c r="V72" s="417"/>
    </row>
    <row r="73" spans="1:22" ht="15">
      <c r="A73" s="410"/>
      <c r="B73" s="411"/>
      <c r="C73" s="411"/>
      <c r="D73" s="412"/>
      <c r="E73" s="412"/>
      <c r="F73" s="413"/>
      <c r="G73" s="414"/>
      <c r="H73" s="413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6"/>
      <c r="V73" s="417"/>
    </row>
    <row r="74" spans="1:22" ht="15">
      <c r="A74" s="410"/>
      <c r="B74" s="411"/>
      <c r="C74" s="411"/>
      <c r="D74" s="412"/>
      <c r="E74" s="412"/>
      <c r="F74" s="413"/>
      <c r="G74" s="414"/>
      <c r="H74" s="413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6"/>
      <c r="V74" s="417"/>
    </row>
    <row r="75" spans="1:22" ht="15">
      <c r="A75" s="410"/>
      <c r="B75" s="411"/>
      <c r="C75" s="411"/>
      <c r="D75" s="412"/>
      <c r="E75" s="412"/>
      <c r="F75" s="413"/>
      <c r="G75" s="414"/>
      <c r="H75" s="413"/>
      <c r="I75" s="415"/>
      <c r="J75" s="415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6"/>
      <c r="V75" s="417"/>
    </row>
    <row r="76" spans="1:22" ht="15">
      <c r="A76" s="410"/>
      <c r="B76" s="411"/>
      <c r="C76" s="411"/>
      <c r="D76" s="412"/>
      <c r="E76" s="412"/>
      <c r="F76" s="413"/>
      <c r="G76" s="414"/>
      <c r="H76" s="413"/>
      <c r="I76" s="415"/>
      <c r="J76" s="415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6"/>
      <c r="V76" s="417"/>
    </row>
    <row r="77" spans="1:22" ht="15">
      <c r="A77" s="418"/>
      <c r="B77" s="47"/>
      <c r="C77" s="47"/>
      <c r="D77" s="47"/>
      <c r="E77" s="47"/>
      <c r="F77" s="419"/>
      <c r="G77" s="420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ht="15">
      <c r="A78" s="418"/>
      <c r="B78" s="47"/>
      <c r="C78" s="47"/>
      <c r="D78" s="47"/>
      <c r="E78" s="47"/>
      <c r="F78" s="419"/>
      <c r="G78" s="420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ht="15">
      <c r="A79" s="418"/>
      <c r="B79" s="47"/>
      <c r="C79" s="47"/>
      <c r="D79" s="47"/>
      <c r="E79" s="47"/>
      <c r="F79" s="419"/>
      <c r="G79" s="420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ht="15">
      <c r="A80" s="418"/>
      <c r="B80" s="47"/>
      <c r="C80" s="47"/>
      <c r="D80" s="47"/>
      <c r="E80" s="47"/>
      <c r="F80" s="419"/>
      <c r="G80" s="420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ht="15">
      <c r="A81" s="418"/>
      <c r="B81" s="47"/>
      <c r="C81" s="47"/>
      <c r="D81" s="47"/>
      <c r="E81" s="47"/>
      <c r="F81" s="419"/>
      <c r="G81" s="420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ht="15">
      <c r="A82" s="418"/>
      <c r="B82" s="47"/>
      <c r="C82" s="47"/>
      <c r="D82" s="47"/>
      <c r="E82" s="47"/>
      <c r="F82" s="419"/>
      <c r="G82" s="420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ht="15">
      <c r="A83" s="418"/>
      <c r="B83" s="47"/>
      <c r="C83" s="47"/>
      <c r="D83" s="47"/>
      <c r="E83" s="47"/>
      <c r="F83" s="419"/>
      <c r="G83" s="420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ht="15">
      <c r="A84" s="418"/>
      <c r="B84" s="47"/>
      <c r="C84" s="47"/>
      <c r="D84" s="47"/>
      <c r="E84" s="47"/>
      <c r="F84" s="419"/>
      <c r="G84" s="420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ht="15">
      <c r="A85" s="418"/>
      <c r="B85" s="47"/>
      <c r="C85" s="47"/>
      <c r="D85" s="47"/>
      <c r="E85" s="47"/>
      <c r="F85" s="419"/>
      <c r="G85" s="420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ht="15">
      <c r="A86" s="418"/>
      <c r="B86" s="47"/>
      <c r="C86" s="47"/>
      <c r="D86" s="47"/>
      <c r="E86" s="47"/>
      <c r="F86" s="419"/>
      <c r="G86" s="420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ht="15">
      <c r="A87" s="418"/>
      <c r="B87" s="47"/>
      <c r="C87" s="47"/>
      <c r="D87" s="47"/>
      <c r="E87" s="47"/>
      <c r="F87" s="419"/>
      <c r="G87" s="420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ht="15">
      <c r="A88" s="418"/>
      <c r="B88" s="47"/>
      <c r="C88" s="47"/>
      <c r="D88" s="47"/>
      <c r="E88" s="47"/>
      <c r="F88" s="419"/>
      <c r="G88" s="420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ht="15">
      <c r="A89" s="418"/>
      <c r="B89" s="47"/>
      <c r="C89" s="47"/>
      <c r="D89" s="47"/>
      <c r="E89" s="47"/>
      <c r="F89" s="419"/>
      <c r="G89" s="420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ht="15">
      <c r="A90" s="418"/>
      <c r="B90" s="47"/>
      <c r="C90" s="47"/>
      <c r="D90" s="47"/>
      <c r="E90" s="47"/>
      <c r="F90" s="419"/>
      <c r="G90" s="420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ht="15">
      <c r="A91" s="418"/>
      <c r="B91" s="47"/>
      <c r="C91" s="47"/>
      <c r="D91" s="47"/>
      <c r="E91" s="47"/>
      <c r="F91" s="419"/>
      <c r="G91" s="420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ht="15">
      <c r="A92" s="418"/>
      <c r="B92" s="47"/>
      <c r="C92" s="47"/>
      <c r="D92" s="47"/>
      <c r="E92" s="47"/>
      <c r="F92" s="419"/>
      <c r="G92" s="420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ht="15">
      <c r="A93" s="418"/>
      <c r="B93" s="47"/>
      <c r="C93" s="47"/>
      <c r="D93" s="47"/>
      <c r="E93" s="47"/>
      <c r="F93" s="419"/>
      <c r="G93" s="420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ht="15">
      <c r="A94" s="418"/>
      <c r="B94" s="47"/>
      <c r="C94" s="47"/>
      <c r="D94" s="47"/>
      <c r="E94" s="47"/>
      <c r="F94" s="419"/>
      <c r="G94" s="420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ht="15">
      <c r="A95" s="418"/>
      <c r="B95" s="47"/>
      <c r="C95" s="47"/>
      <c r="D95" s="47"/>
      <c r="E95" s="47"/>
      <c r="F95" s="419"/>
      <c r="G95" s="420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ht="15">
      <c r="A96" s="418"/>
      <c r="B96" s="47"/>
      <c r="C96" s="47"/>
      <c r="D96" s="47"/>
      <c r="E96" s="47"/>
      <c r="F96" s="419"/>
      <c r="G96" s="420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ht="15">
      <c r="A97" s="418"/>
      <c r="B97" s="47"/>
      <c r="C97" s="47"/>
      <c r="D97" s="47"/>
      <c r="E97" s="47"/>
      <c r="F97" s="419"/>
      <c r="G97" s="420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ht="15">
      <c r="A98" s="418"/>
      <c r="B98" s="47"/>
      <c r="C98" s="47"/>
      <c r="D98" s="47"/>
      <c r="E98" s="47"/>
      <c r="F98" s="419"/>
      <c r="G98" s="420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ht="15">
      <c r="A99" s="418"/>
      <c r="B99" s="47"/>
      <c r="C99" s="47"/>
      <c r="D99" s="47"/>
      <c r="E99" s="47"/>
      <c r="F99" s="419"/>
      <c r="G99" s="420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ht="15">
      <c r="A100" s="418"/>
      <c r="B100" s="47"/>
      <c r="C100" s="47"/>
      <c r="D100" s="47"/>
      <c r="E100" s="47"/>
      <c r="F100" s="419"/>
      <c r="G100" s="420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ht="15">
      <c r="A101" s="418"/>
      <c r="B101" s="47"/>
      <c r="C101" s="47"/>
      <c r="D101" s="47"/>
      <c r="E101" s="47"/>
      <c r="F101" s="419"/>
      <c r="G101" s="420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ht="15">
      <c r="A102" s="418"/>
      <c r="B102" s="47"/>
      <c r="C102" s="47"/>
      <c r="D102" s="47"/>
      <c r="E102" s="47"/>
      <c r="F102" s="419"/>
      <c r="G102" s="420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ht="15">
      <c r="A103" s="418"/>
      <c r="B103" s="47"/>
      <c r="C103" s="47"/>
      <c r="D103" s="47"/>
      <c r="E103" s="47"/>
      <c r="F103" s="419"/>
      <c r="G103" s="420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ht="15">
      <c r="A104" s="418"/>
      <c r="B104" s="47"/>
      <c r="C104" s="47"/>
      <c r="D104" s="47"/>
      <c r="E104" s="47"/>
      <c r="F104" s="419"/>
      <c r="G104" s="420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ht="15">
      <c r="A105" s="418"/>
      <c r="B105" s="47"/>
      <c r="C105" s="47"/>
      <c r="D105" s="47"/>
      <c r="E105" s="47"/>
      <c r="F105" s="419"/>
      <c r="G105" s="420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ht="15">
      <c r="A106" s="418"/>
      <c r="B106" s="47"/>
      <c r="C106" s="47"/>
      <c r="D106" s="47"/>
      <c r="E106" s="47"/>
      <c r="F106" s="419"/>
      <c r="G106" s="420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">
      <c r="A107" s="418"/>
      <c r="B107" s="47"/>
      <c r="C107" s="47"/>
      <c r="D107" s="47"/>
      <c r="E107" s="47"/>
      <c r="F107" s="419"/>
      <c r="G107" s="420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5">
      <c r="A108" s="418"/>
      <c r="B108" s="47"/>
      <c r="C108" s="47"/>
      <c r="D108" s="47"/>
      <c r="E108" s="47"/>
      <c r="F108" s="419"/>
      <c r="G108" s="420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">
      <c r="A109" s="418"/>
      <c r="B109" s="47"/>
      <c r="C109" s="47"/>
      <c r="D109" s="47"/>
      <c r="E109" s="47"/>
      <c r="F109" s="419"/>
      <c r="G109" s="420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15">
      <c r="A110" s="418"/>
      <c r="B110" s="47"/>
      <c r="C110" s="47"/>
      <c r="D110" s="47"/>
      <c r="E110" s="47"/>
      <c r="F110" s="419"/>
      <c r="G110" s="420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15">
      <c r="A111" s="418"/>
      <c r="B111" s="47"/>
      <c r="C111" s="47"/>
      <c r="D111" s="47"/>
      <c r="E111" s="47"/>
      <c r="F111" s="419"/>
      <c r="G111" s="420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5">
      <c r="A112" s="418"/>
      <c r="B112" s="47"/>
      <c r="C112" s="47"/>
      <c r="D112" s="47"/>
      <c r="E112" s="47"/>
      <c r="F112" s="419"/>
      <c r="G112" s="420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5">
      <c r="A113" s="418"/>
      <c r="B113" s="47"/>
      <c r="C113" s="47"/>
      <c r="D113" s="47"/>
      <c r="E113" s="47"/>
      <c r="F113" s="419"/>
      <c r="G113" s="420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5">
      <c r="A114" s="418"/>
      <c r="B114" s="47"/>
      <c r="C114" s="47"/>
      <c r="D114" s="47"/>
      <c r="E114" s="47"/>
      <c r="F114" s="419"/>
      <c r="G114" s="420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ht="15">
      <c r="A115" s="418"/>
      <c r="B115" s="47"/>
      <c r="C115" s="47"/>
      <c r="D115" s="47"/>
      <c r="E115" s="47"/>
      <c r="F115" s="419"/>
      <c r="G115" s="420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5">
      <c r="A116" s="418"/>
      <c r="B116" s="47"/>
      <c r="C116" s="47"/>
      <c r="D116" s="47"/>
      <c r="E116" s="47"/>
      <c r="F116" s="419"/>
      <c r="G116" s="420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5">
      <c r="A117" s="418"/>
      <c r="B117" s="47"/>
      <c r="C117" s="47"/>
      <c r="D117" s="47"/>
      <c r="E117" s="47"/>
      <c r="F117" s="419"/>
      <c r="G117" s="420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5">
      <c r="A118" s="418"/>
      <c r="B118" s="47"/>
      <c r="C118" s="47"/>
      <c r="D118" s="47"/>
      <c r="E118" s="47"/>
      <c r="F118" s="419"/>
      <c r="G118" s="420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ht="15">
      <c r="A119" s="418"/>
      <c r="B119" s="47"/>
      <c r="C119" s="47"/>
      <c r="D119" s="47"/>
      <c r="E119" s="47"/>
      <c r="F119" s="419"/>
      <c r="G119" s="420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5">
      <c r="A120" s="418"/>
      <c r="B120" s="47"/>
      <c r="C120" s="47"/>
      <c r="D120" s="47"/>
      <c r="E120" s="47"/>
      <c r="F120" s="419"/>
      <c r="G120" s="420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5">
      <c r="A121" s="418"/>
      <c r="B121" s="47"/>
      <c r="C121" s="47"/>
      <c r="D121" s="47"/>
      <c r="E121" s="47"/>
      <c r="F121" s="419"/>
      <c r="G121" s="420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">
      <c r="A122" s="418"/>
      <c r="B122" s="47"/>
      <c r="C122" s="47"/>
      <c r="D122" s="47"/>
      <c r="E122" s="47"/>
      <c r="F122" s="419"/>
      <c r="G122" s="420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15">
      <c r="A123" s="418"/>
      <c r="B123" s="47"/>
      <c r="C123" s="47"/>
      <c r="D123" s="47"/>
      <c r="E123" s="47"/>
      <c r="F123" s="419"/>
      <c r="G123" s="420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15">
      <c r="A124" s="418"/>
      <c r="B124" s="47"/>
      <c r="C124" s="47"/>
      <c r="D124" s="47"/>
      <c r="E124" s="47"/>
      <c r="F124" s="419"/>
      <c r="G124" s="420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ht="15">
      <c r="A125" s="418"/>
      <c r="B125" s="47"/>
      <c r="C125" s="47"/>
      <c r="D125" s="47"/>
      <c r="E125" s="47"/>
      <c r="F125" s="419"/>
      <c r="G125" s="420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ht="15">
      <c r="A126" s="418"/>
      <c r="B126" s="47"/>
      <c r="C126" s="47"/>
      <c r="D126" s="47"/>
      <c r="E126" s="47"/>
      <c r="F126" s="419"/>
      <c r="G126" s="420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ht="15">
      <c r="A127" s="418"/>
      <c r="B127" s="47"/>
      <c r="C127" s="47"/>
      <c r="D127" s="47"/>
      <c r="E127" s="47"/>
      <c r="F127" s="419"/>
      <c r="G127" s="420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ht="15">
      <c r="A128" s="418"/>
      <c r="B128" s="47"/>
      <c r="C128" s="47"/>
      <c r="D128" s="47"/>
      <c r="E128" s="47"/>
      <c r="F128" s="419"/>
      <c r="G128" s="420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ht="15">
      <c r="A129" s="418"/>
      <c r="B129" s="47"/>
      <c r="C129" s="47"/>
      <c r="D129" s="47"/>
      <c r="E129" s="47"/>
      <c r="F129" s="419"/>
      <c r="G129" s="420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ht="15">
      <c r="A130" s="418"/>
      <c r="B130" s="47"/>
      <c r="C130" s="47"/>
      <c r="D130" s="47"/>
      <c r="E130" s="47"/>
      <c r="F130" s="419"/>
      <c r="G130" s="420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15">
      <c r="A131" s="418"/>
      <c r="B131" s="47"/>
      <c r="C131" s="47"/>
      <c r="D131" s="47"/>
      <c r="E131" s="47"/>
      <c r="F131" s="419"/>
      <c r="G131" s="420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ht="15">
      <c r="A132" s="418"/>
      <c r="B132" s="47"/>
      <c r="C132" s="47"/>
      <c r="D132" s="47"/>
      <c r="E132" s="47"/>
      <c r="F132" s="419"/>
      <c r="G132" s="420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5">
      <c r="A133" s="418"/>
      <c r="B133" s="47"/>
      <c r="C133" s="47"/>
      <c r="D133" s="47"/>
      <c r="E133" s="47"/>
      <c r="F133" s="419"/>
      <c r="G133" s="420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">
      <c r="A134" s="418"/>
      <c r="B134" s="47"/>
      <c r="C134" s="47"/>
      <c r="D134" s="47"/>
      <c r="E134" s="47"/>
      <c r="F134" s="419"/>
      <c r="G134" s="420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5">
      <c r="A135" s="418"/>
      <c r="B135" s="47"/>
      <c r="C135" s="47"/>
      <c r="D135" s="47"/>
      <c r="E135" s="47"/>
      <c r="F135" s="419"/>
      <c r="G135" s="420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">
      <c r="A136" s="418"/>
      <c r="B136" s="47"/>
      <c r="C136" s="47"/>
      <c r="D136" s="47"/>
      <c r="E136" s="47"/>
      <c r="F136" s="419"/>
      <c r="G136" s="420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15">
      <c r="A137" s="418"/>
      <c r="B137" s="47"/>
      <c r="C137" s="47"/>
      <c r="D137" s="47"/>
      <c r="E137" s="47"/>
      <c r="F137" s="419"/>
      <c r="G137" s="420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5">
      <c r="A138" s="418"/>
      <c r="B138" s="47"/>
      <c r="C138" s="47"/>
      <c r="D138" s="47"/>
      <c r="E138" s="47"/>
      <c r="F138" s="419"/>
      <c r="G138" s="420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ht="15">
      <c r="A139" s="418"/>
      <c r="B139" s="47"/>
      <c r="C139" s="47"/>
      <c r="D139" s="47"/>
      <c r="E139" s="47"/>
      <c r="F139" s="419"/>
      <c r="G139" s="420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ht="15">
      <c r="A140" s="418"/>
      <c r="B140" s="47"/>
      <c r="C140" s="47"/>
      <c r="D140" s="47"/>
      <c r="E140" s="47"/>
      <c r="F140" s="419"/>
      <c r="G140" s="420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ht="15">
      <c r="A141" s="418"/>
      <c r="B141" s="47"/>
      <c r="C141" s="47"/>
      <c r="D141" s="47"/>
      <c r="E141" s="47"/>
      <c r="F141" s="419"/>
      <c r="G141" s="420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ht="15">
      <c r="A142" s="418"/>
      <c r="B142" s="47"/>
      <c r="C142" s="47"/>
      <c r="D142" s="47"/>
      <c r="E142" s="47"/>
      <c r="F142" s="419"/>
      <c r="G142" s="420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ht="15">
      <c r="A143" s="418"/>
      <c r="B143" s="47"/>
      <c r="C143" s="47"/>
      <c r="D143" s="47"/>
      <c r="E143" s="47"/>
      <c r="F143" s="419"/>
      <c r="G143" s="420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">
      <c r="A144" s="418"/>
      <c r="B144" s="47"/>
      <c r="C144" s="47"/>
      <c r="D144" s="47"/>
      <c r="E144" s="47"/>
      <c r="F144" s="419"/>
      <c r="G144" s="420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5">
      <c r="A145" s="418"/>
      <c r="B145" s="47"/>
      <c r="C145" s="47"/>
      <c r="D145" s="47"/>
      <c r="E145" s="47"/>
      <c r="F145" s="419"/>
      <c r="G145" s="420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">
      <c r="A146" s="418"/>
      <c r="B146" s="47"/>
      <c r="C146" s="47"/>
      <c r="D146" s="47"/>
      <c r="E146" s="47"/>
      <c r="F146" s="419"/>
      <c r="G146" s="420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15">
      <c r="A147" s="418"/>
      <c r="B147" s="47"/>
      <c r="C147" s="47"/>
      <c r="D147" s="47"/>
      <c r="E147" s="47"/>
      <c r="F147" s="419"/>
      <c r="G147" s="420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15">
      <c r="A148" s="418"/>
      <c r="B148" s="47"/>
      <c r="C148" s="47"/>
      <c r="D148" s="47"/>
      <c r="E148" s="47"/>
      <c r="F148" s="419"/>
      <c r="G148" s="420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ht="15">
      <c r="A149" s="418"/>
      <c r="B149" s="47"/>
      <c r="C149" s="47"/>
      <c r="D149" s="47"/>
      <c r="E149" s="47"/>
      <c r="F149" s="419"/>
      <c r="G149" s="420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ht="15">
      <c r="A150" s="418"/>
      <c r="B150" s="47"/>
      <c r="C150" s="47"/>
      <c r="D150" s="47"/>
      <c r="E150" s="47"/>
      <c r="F150" s="419"/>
      <c r="G150" s="420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ht="15">
      <c r="A151" s="418"/>
      <c r="B151" s="47"/>
      <c r="C151" s="47"/>
      <c r="D151" s="47"/>
      <c r="E151" s="47"/>
      <c r="F151" s="419"/>
      <c r="G151" s="420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ht="15">
      <c r="A152" s="418"/>
      <c r="B152" s="47"/>
      <c r="C152" s="47"/>
      <c r="D152" s="47"/>
      <c r="E152" s="47"/>
      <c r="F152" s="419"/>
      <c r="G152" s="420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ht="15">
      <c r="A153" s="418"/>
      <c r="B153" s="47"/>
      <c r="C153" s="47"/>
      <c r="D153" s="47"/>
      <c r="E153" s="47"/>
      <c r="F153" s="419"/>
      <c r="G153" s="420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ht="15">
      <c r="A154" s="418"/>
      <c r="B154" s="47"/>
      <c r="C154" s="47"/>
      <c r="D154" s="47"/>
      <c r="E154" s="47"/>
      <c r="F154" s="419"/>
      <c r="G154" s="420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5">
      <c r="A155" s="418"/>
      <c r="B155" s="47"/>
      <c r="C155" s="47"/>
      <c r="D155" s="47"/>
      <c r="E155" s="47"/>
      <c r="F155" s="419"/>
      <c r="G155" s="420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ht="15">
      <c r="A156" s="418"/>
      <c r="B156" s="47"/>
      <c r="C156" s="47"/>
      <c r="D156" s="47"/>
      <c r="E156" s="47"/>
      <c r="F156" s="419"/>
      <c r="G156" s="420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ht="15">
      <c r="A157" s="418"/>
      <c r="B157" s="47"/>
      <c r="C157" s="47"/>
      <c r="D157" s="47"/>
      <c r="E157" s="47"/>
      <c r="F157" s="419"/>
      <c r="G157" s="420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ht="15">
      <c r="A158" s="418"/>
      <c r="B158" s="47"/>
      <c r="C158" s="47"/>
      <c r="D158" s="47"/>
      <c r="E158" s="47"/>
      <c r="F158" s="419"/>
      <c r="G158" s="420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ht="15">
      <c r="A159" s="418"/>
      <c r="B159" s="47"/>
      <c r="C159" s="47"/>
      <c r="D159" s="47"/>
      <c r="E159" s="47"/>
      <c r="F159" s="419"/>
      <c r="G159" s="420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ht="15">
      <c r="A160" s="418"/>
      <c r="B160" s="47"/>
      <c r="C160" s="47"/>
      <c r="D160" s="47"/>
      <c r="E160" s="47"/>
      <c r="F160" s="419"/>
      <c r="G160" s="420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5">
      <c r="A161" s="418"/>
      <c r="B161" s="47"/>
      <c r="C161" s="47"/>
      <c r="D161" s="47"/>
      <c r="E161" s="47"/>
      <c r="F161" s="419"/>
      <c r="G161" s="420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ht="15">
      <c r="A162" s="418"/>
      <c r="B162" s="47"/>
      <c r="C162" s="47"/>
      <c r="D162" s="47"/>
      <c r="E162" s="47"/>
      <c r="F162" s="419"/>
      <c r="G162" s="420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ht="15">
      <c r="A163" s="418"/>
      <c r="B163" s="47"/>
      <c r="C163" s="47"/>
      <c r="D163" s="47"/>
      <c r="E163" s="47"/>
      <c r="F163" s="419"/>
      <c r="G163" s="420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ht="15">
      <c r="A164" s="418"/>
      <c r="B164" s="47"/>
      <c r="C164" s="47"/>
      <c r="D164" s="47"/>
      <c r="E164" s="47"/>
      <c r="F164" s="419"/>
      <c r="G164" s="420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ht="15">
      <c r="A165" s="418"/>
      <c r="B165" s="47"/>
      <c r="C165" s="47"/>
      <c r="D165" s="47"/>
      <c r="E165" s="47"/>
      <c r="F165" s="419"/>
      <c r="G165" s="420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ht="15">
      <c r="A166" s="418"/>
      <c r="B166" s="47"/>
      <c r="C166" s="47"/>
      <c r="D166" s="47"/>
      <c r="E166" s="47"/>
      <c r="F166" s="419"/>
      <c r="G166" s="420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5">
      <c r="A167" s="418"/>
      <c r="B167" s="47"/>
      <c r="C167" s="47"/>
      <c r="D167" s="47"/>
      <c r="E167" s="47"/>
      <c r="F167" s="419"/>
      <c r="G167" s="420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15">
      <c r="A168" s="418"/>
      <c r="B168" s="47"/>
      <c r="C168" s="47"/>
      <c r="D168" s="47"/>
      <c r="E168" s="47"/>
      <c r="F168" s="419"/>
      <c r="G168" s="420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15">
      <c r="A169" s="418"/>
      <c r="B169" s="47"/>
      <c r="C169" s="47"/>
      <c r="D169" s="47"/>
      <c r="E169" s="47"/>
      <c r="F169" s="419"/>
      <c r="G169" s="420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ht="15">
      <c r="A170" s="418"/>
      <c r="B170" s="47"/>
      <c r="C170" s="47"/>
      <c r="D170" s="47"/>
      <c r="E170" s="47"/>
      <c r="F170" s="419"/>
      <c r="G170" s="420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ht="15">
      <c r="A171" s="418"/>
      <c r="B171" s="47"/>
      <c r="C171" s="47"/>
      <c r="D171" s="47"/>
      <c r="E171" s="47"/>
      <c r="F171" s="419"/>
      <c r="G171" s="420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ht="15">
      <c r="A172" s="418"/>
      <c r="B172" s="47"/>
      <c r="C172" s="47"/>
      <c r="D172" s="47"/>
      <c r="E172" s="47"/>
      <c r="F172" s="419"/>
      <c r="G172" s="420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ht="15">
      <c r="A173" s="418"/>
      <c r="B173" s="47"/>
      <c r="C173" s="47"/>
      <c r="D173" s="47"/>
      <c r="E173" s="47"/>
      <c r="F173" s="419"/>
      <c r="G173" s="420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ht="15">
      <c r="A174" s="418"/>
      <c r="B174" s="47"/>
      <c r="C174" s="47"/>
      <c r="D174" s="47"/>
      <c r="E174" s="47"/>
      <c r="F174" s="419"/>
      <c r="G174" s="420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ht="15">
      <c r="A175" s="418"/>
      <c r="B175" s="47"/>
      <c r="C175" s="47"/>
      <c r="D175" s="47"/>
      <c r="E175" s="47"/>
      <c r="F175" s="419"/>
      <c r="G175" s="420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ht="15">
      <c r="A176" s="418"/>
      <c r="B176" s="47"/>
      <c r="C176" s="47"/>
      <c r="D176" s="47"/>
      <c r="E176" s="47"/>
      <c r="F176" s="419"/>
      <c r="G176" s="420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ht="15">
      <c r="A177" s="418"/>
      <c r="B177" s="47"/>
      <c r="C177" s="47"/>
      <c r="D177" s="47"/>
      <c r="E177" s="47"/>
      <c r="F177" s="419"/>
      <c r="G177" s="420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ht="15">
      <c r="A178" s="418"/>
      <c r="B178" s="47"/>
      <c r="C178" s="47"/>
      <c r="D178" s="47"/>
      <c r="E178" s="47"/>
      <c r="F178" s="419"/>
      <c r="G178" s="420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ht="15">
      <c r="A179" s="418"/>
      <c r="B179" s="47"/>
      <c r="C179" s="47"/>
      <c r="D179" s="47"/>
      <c r="E179" s="47"/>
      <c r="F179" s="419"/>
      <c r="G179" s="420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ht="15">
      <c r="A180" s="418"/>
      <c r="B180" s="47"/>
      <c r="C180" s="47"/>
      <c r="D180" s="47"/>
      <c r="E180" s="47"/>
      <c r="F180" s="419"/>
      <c r="G180" s="420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ht="15">
      <c r="A181" s="418"/>
      <c r="B181" s="47"/>
      <c r="C181" s="47"/>
      <c r="D181" s="47"/>
      <c r="E181" s="47"/>
      <c r="F181" s="419"/>
      <c r="G181" s="420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ht="15">
      <c r="A182" s="418"/>
      <c r="B182" s="47"/>
      <c r="C182" s="47"/>
      <c r="D182" s="47"/>
      <c r="E182" s="47"/>
      <c r="F182" s="419"/>
      <c r="G182" s="420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ht="15">
      <c r="A183" s="418"/>
      <c r="B183" s="47"/>
      <c r="C183" s="47"/>
      <c r="D183" s="47"/>
      <c r="E183" s="47"/>
      <c r="F183" s="419"/>
      <c r="G183" s="420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ht="15">
      <c r="A184" s="418"/>
      <c r="B184" s="47"/>
      <c r="C184" s="47"/>
      <c r="D184" s="47"/>
      <c r="E184" s="47"/>
      <c r="F184" s="419"/>
      <c r="G184" s="420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ht="15">
      <c r="A185" s="418"/>
      <c r="B185" s="47"/>
      <c r="C185" s="47"/>
      <c r="D185" s="47"/>
      <c r="E185" s="47"/>
      <c r="F185" s="419"/>
      <c r="G185" s="420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ht="15">
      <c r="A186" s="418"/>
      <c r="B186" s="47"/>
      <c r="C186" s="47"/>
      <c r="D186" s="47"/>
      <c r="E186" s="47"/>
      <c r="F186" s="419"/>
      <c r="G186" s="420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ht="15">
      <c r="A187" s="418"/>
      <c r="B187" s="47"/>
      <c r="C187" s="47"/>
      <c r="D187" s="47"/>
      <c r="E187" s="47"/>
      <c r="F187" s="419"/>
      <c r="G187" s="420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ht="15">
      <c r="A188" s="418"/>
      <c r="B188" s="47"/>
      <c r="C188" s="47"/>
      <c r="D188" s="47"/>
      <c r="E188" s="47"/>
      <c r="F188" s="419"/>
      <c r="G188" s="420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ht="15">
      <c r="A189" s="418"/>
      <c r="B189" s="47"/>
      <c r="C189" s="47"/>
      <c r="D189" s="47"/>
      <c r="E189" s="47"/>
      <c r="F189" s="419"/>
      <c r="G189" s="420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ht="15">
      <c r="A190" s="418"/>
      <c r="B190" s="47"/>
      <c r="C190" s="47"/>
      <c r="D190" s="47"/>
      <c r="E190" s="47"/>
      <c r="F190" s="419"/>
      <c r="G190" s="420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ht="15">
      <c r="A191" s="418"/>
      <c r="B191" s="47"/>
      <c r="C191" s="47"/>
      <c r="D191" s="47"/>
      <c r="E191" s="47"/>
      <c r="F191" s="419"/>
      <c r="G191" s="420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ht="15">
      <c r="A192" s="418"/>
      <c r="B192" s="47"/>
      <c r="C192" s="47"/>
      <c r="D192" s="47"/>
      <c r="E192" s="47"/>
      <c r="F192" s="419"/>
      <c r="G192" s="420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ht="15">
      <c r="A193" s="418"/>
      <c r="B193" s="47"/>
      <c r="C193" s="47"/>
      <c r="D193" s="47"/>
      <c r="E193" s="47"/>
      <c r="F193" s="419"/>
      <c r="G193" s="420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ht="15">
      <c r="A194" s="418"/>
      <c r="B194" s="47"/>
      <c r="C194" s="47"/>
      <c r="D194" s="47"/>
      <c r="E194" s="47"/>
      <c r="F194" s="419"/>
      <c r="G194" s="420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ht="15">
      <c r="A195" s="418"/>
      <c r="B195" s="47"/>
      <c r="C195" s="47"/>
      <c r="D195" s="47"/>
      <c r="E195" s="47"/>
      <c r="F195" s="419"/>
      <c r="G195" s="420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ht="15">
      <c r="A196" s="418"/>
      <c r="B196" s="47"/>
      <c r="C196" s="47"/>
      <c r="D196" s="47"/>
      <c r="E196" s="47"/>
      <c r="F196" s="419"/>
      <c r="G196" s="420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ht="15">
      <c r="A197" s="418"/>
      <c r="B197" s="47"/>
      <c r="C197" s="47"/>
      <c r="D197" s="47"/>
      <c r="E197" s="47"/>
      <c r="F197" s="419"/>
      <c r="G197" s="420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ht="15">
      <c r="A198" s="418"/>
      <c r="B198" s="47"/>
      <c r="C198" s="47"/>
      <c r="D198" s="47"/>
      <c r="E198" s="47"/>
      <c r="F198" s="419"/>
      <c r="G198" s="420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ht="15">
      <c r="A199" s="418"/>
      <c r="B199" s="47"/>
      <c r="C199" s="47"/>
      <c r="D199" s="47"/>
      <c r="E199" s="47"/>
      <c r="F199" s="419"/>
      <c r="G199" s="420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ht="15">
      <c r="A200" s="418"/>
      <c r="B200" s="47"/>
      <c r="C200" s="47"/>
      <c r="D200" s="47"/>
      <c r="E200" s="47"/>
      <c r="F200" s="419"/>
      <c r="G200" s="420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ht="15">
      <c r="A201" s="418"/>
      <c r="B201" s="47"/>
      <c r="C201" s="47"/>
      <c r="D201" s="47"/>
      <c r="E201" s="47"/>
      <c r="F201" s="419"/>
      <c r="G201" s="420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ht="15">
      <c r="A202" s="418"/>
      <c r="B202" s="47"/>
      <c r="C202" s="47"/>
      <c r="D202" s="47"/>
      <c r="E202" s="47"/>
      <c r="F202" s="419"/>
      <c r="G202" s="420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ht="15">
      <c r="A203" s="418"/>
      <c r="B203" s="47"/>
      <c r="C203" s="47"/>
      <c r="D203" s="47"/>
      <c r="E203" s="47"/>
      <c r="F203" s="419"/>
      <c r="G203" s="420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ht="15">
      <c r="A204" s="418"/>
      <c r="B204" s="47"/>
      <c r="C204" s="47"/>
      <c r="D204" s="47"/>
      <c r="E204" s="47"/>
      <c r="F204" s="419"/>
      <c r="G204" s="420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ht="15">
      <c r="A205" s="418"/>
      <c r="B205" s="47"/>
      <c r="C205" s="47"/>
      <c r="D205" s="47"/>
      <c r="E205" s="47"/>
      <c r="F205" s="419"/>
      <c r="G205" s="420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ht="15">
      <c r="A206" s="418"/>
      <c r="B206" s="47"/>
      <c r="C206" s="47"/>
      <c r="D206" s="47"/>
      <c r="E206" s="47"/>
      <c r="F206" s="419"/>
      <c r="G206" s="420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ht="15">
      <c r="A207" s="418"/>
      <c r="B207" s="47"/>
      <c r="C207" s="47"/>
      <c r="D207" s="47"/>
      <c r="E207" s="47"/>
      <c r="F207" s="419"/>
      <c r="G207" s="420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ht="15">
      <c r="A208" s="418"/>
      <c r="B208" s="47"/>
      <c r="C208" s="47"/>
      <c r="D208" s="47"/>
      <c r="E208" s="47"/>
      <c r="F208" s="419"/>
      <c r="G208" s="420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ht="15">
      <c r="A209" s="418"/>
      <c r="B209" s="47"/>
      <c r="C209" s="47"/>
      <c r="D209" s="47"/>
      <c r="E209" s="47"/>
      <c r="F209" s="419"/>
      <c r="G209" s="420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ht="15">
      <c r="A210" s="418"/>
      <c r="B210" s="47"/>
      <c r="C210" s="47"/>
      <c r="D210" s="47"/>
      <c r="E210" s="47"/>
      <c r="F210" s="419"/>
      <c r="G210" s="420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ht="15">
      <c r="A211" s="418"/>
      <c r="B211" s="47"/>
      <c r="C211" s="47"/>
      <c r="D211" s="47"/>
      <c r="E211" s="47"/>
      <c r="F211" s="419"/>
      <c r="G211" s="420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ht="15">
      <c r="A212" s="418"/>
      <c r="B212" s="47"/>
      <c r="C212" s="47"/>
      <c r="D212" s="47"/>
      <c r="E212" s="47"/>
      <c r="F212" s="419"/>
      <c r="G212" s="420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ht="15">
      <c r="A213" s="418"/>
      <c r="B213" s="47"/>
      <c r="C213" s="47"/>
      <c r="D213" s="47"/>
      <c r="E213" s="47"/>
      <c r="F213" s="419"/>
      <c r="G213" s="420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ht="15">
      <c r="A214" s="418"/>
      <c r="B214" s="47"/>
      <c r="C214" s="47"/>
      <c r="D214" s="47"/>
      <c r="E214" s="47"/>
      <c r="F214" s="419"/>
      <c r="G214" s="420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ht="15">
      <c r="A215" s="418"/>
      <c r="B215" s="47"/>
      <c r="C215" s="47"/>
      <c r="D215" s="47"/>
      <c r="E215" s="47"/>
      <c r="F215" s="419"/>
      <c r="G215" s="420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ht="15">
      <c r="A216" s="418"/>
      <c r="B216" s="47"/>
      <c r="C216" s="47"/>
      <c r="D216" s="47"/>
      <c r="E216" s="47"/>
      <c r="F216" s="419"/>
      <c r="G216" s="420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ht="15">
      <c r="A217" s="418"/>
      <c r="B217" s="47"/>
      <c r="C217" s="47"/>
      <c r="D217" s="47"/>
      <c r="E217" s="47"/>
      <c r="F217" s="419"/>
      <c r="G217" s="420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ht="15">
      <c r="A218" s="418"/>
      <c r="B218" s="47"/>
      <c r="C218" s="47"/>
      <c r="D218" s="47"/>
      <c r="E218" s="47"/>
      <c r="F218" s="419"/>
      <c r="G218" s="420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ht="15">
      <c r="A219" s="418"/>
      <c r="B219" s="47"/>
      <c r="C219" s="47"/>
      <c r="D219" s="47"/>
      <c r="E219" s="47"/>
      <c r="F219" s="419"/>
      <c r="G219" s="420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ht="15">
      <c r="A220" s="418"/>
      <c r="B220" s="47"/>
      <c r="C220" s="47"/>
      <c r="D220" s="47"/>
      <c r="E220" s="47"/>
      <c r="F220" s="419"/>
      <c r="G220" s="420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ht="15">
      <c r="A221" s="418"/>
      <c r="B221" s="47"/>
      <c r="C221" s="47"/>
      <c r="D221" s="47"/>
      <c r="E221" s="47"/>
      <c r="F221" s="419"/>
      <c r="G221" s="420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ht="15">
      <c r="A222" s="418"/>
      <c r="B222" s="47"/>
      <c r="C222" s="47"/>
      <c r="D222" s="47"/>
      <c r="E222" s="47"/>
      <c r="F222" s="419"/>
      <c r="G222" s="420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ht="15">
      <c r="A223" s="418"/>
      <c r="B223" s="47"/>
      <c r="C223" s="47"/>
      <c r="D223" s="47"/>
      <c r="E223" s="47"/>
      <c r="F223" s="419"/>
      <c r="G223" s="420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ht="15">
      <c r="A224" s="418"/>
      <c r="B224" s="47"/>
      <c r="C224" s="47"/>
      <c r="D224" s="47"/>
      <c r="E224" s="47"/>
      <c r="F224" s="419"/>
      <c r="G224" s="420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ht="15">
      <c r="A225" s="418"/>
      <c r="B225" s="47"/>
      <c r="C225" s="47"/>
      <c r="D225" s="47"/>
      <c r="E225" s="47"/>
      <c r="F225" s="419"/>
      <c r="G225" s="420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ht="15">
      <c r="A226" s="418"/>
      <c r="B226" s="47"/>
      <c r="C226" s="47"/>
      <c r="D226" s="47"/>
      <c r="E226" s="47"/>
      <c r="F226" s="419"/>
      <c r="G226" s="420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ht="15">
      <c r="A227" s="418"/>
      <c r="B227" s="47"/>
      <c r="C227" s="47"/>
      <c r="D227" s="47"/>
      <c r="E227" s="47"/>
      <c r="F227" s="419"/>
      <c r="G227" s="420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ht="15">
      <c r="A228" s="418"/>
      <c r="B228" s="47"/>
      <c r="C228" s="47"/>
      <c r="D228" s="47"/>
      <c r="E228" s="47"/>
      <c r="F228" s="419"/>
      <c r="G228" s="420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ht="15">
      <c r="A229" s="418"/>
      <c r="B229" s="47"/>
      <c r="C229" s="47"/>
      <c r="D229" s="47"/>
      <c r="E229" s="47"/>
      <c r="F229" s="419"/>
      <c r="G229" s="420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ht="15">
      <c r="A230" s="418"/>
      <c r="B230" s="47"/>
      <c r="C230" s="47"/>
      <c r="D230" s="47"/>
      <c r="E230" s="47"/>
      <c r="F230" s="419"/>
      <c r="G230" s="420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ht="15">
      <c r="A231" s="418"/>
      <c r="B231" s="47"/>
      <c r="C231" s="47"/>
      <c r="D231" s="47"/>
      <c r="E231" s="47"/>
      <c r="F231" s="419"/>
      <c r="G231" s="420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ht="15">
      <c r="A232" s="418"/>
      <c r="B232" s="47"/>
      <c r="C232" s="47"/>
      <c r="D232" s="47"/>
      <c r="E232" s="47"/>
      <c r="F232" s="419"/>
      <c r="G232" s="420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ht="15">
      <c r="A233" s="418"/>
      <c r="B233" s="47"/>
      <c r="C233" s="47"/>
      <c r="D233" s="47"/>
      <c r="E233" s="47"/>
      <c r="F233" s="419"/>
      <c r="G233" s="420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ht="15">
      <c r="A234" s="418"/>
      <c r="B234" s="47"/>
      <c r="C234" s="47"/>
      <c r="D234" s="47"/>
      <c r="E234" s="47"/>
      <c r="F234" s="419"/>
      <c r="G234" s="420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ht="15">
      <c r="A235" s="418"/>
      <c r="B235" s="47"/>
      <c r="C235" s="47"/>
      <c r="D235" s="47"/>
      <c r="E235" s="47"/>
      <c r="F235" s="419"/>
      <c r="G235" s="420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ht="15">
      <c r="A236" s="418"/>
      <c r="B236" s="47"/>
      <c r="C236" s="47"/>
      <c r="D236" s="47"/>
      <c r="E236" s="47"/>
      <c r="F236" s="419"/>
      <c r="G236" s="420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ht="15">
      <c r="A237" s="418"/>
      <c r="B237" s="47"/>
      <c r="C237" s="47"/>
      <c r="D237" s="47"/>
      <c r="E237" s="47"/>
      <c r="F237" s="419"/>
      <c r="G237" s="420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ht="15">
      <c r="A238" s="418"/>
      <c r="B238" s="47"/>
      <c r="C238" s="47"/>
      <c r="D238" s="47"/>
      <c r="E238" s="47"/>
      <c r="F238" s="419"/>
      <c r="G238" s="420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  <row r="239" spans="1:22" ht="15">
      <c r="A239" s="418"/>
      <c r="B239" s="47"/>
      <c r="C239" s="47"/>
      <c r="D239" s="47"/>
      <c r="E239" s="47"/>
      <c r="F239" s="419"/>
      <c r="G239" s="420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</row>
    <row r="240" spans="1:22" ht="15">
      <c r="A240" s="418"/>
      <c r="B240" s="47"/>
      <c r="C240" s="47"/>
      <c r="D240" s="47"/>
      <c r="E240" s="47"/>
      <c r="F240" s="419"/>
      <c r="G240" s="420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</row>
    <row r="241" spans="1:22" ht="15">
      <c r="A241" s="418"/>
      <c r="B241" s="47"/>
      <c r="C241" s="47"/>
      <c r="D241" s="47"/>
      <c r="E241" s="47"/>
      <c r="F241" s="419"/>
      <c r="G241" s="420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</row>
    <row r="242" spans="1:22" ht="15">
      <c r="A242" s="418"/>
      <c r="B242" s="47"/>
      <c r="C242" s="47"/>
      <c r="D242" s="47"/>
      <c r="E242" s="47"/>
      <c r="F242" s="419"/>
      <c r="G242" s="420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</row>
    <row r="243" spans="1:22" ht="15">
      <c r="A243" s="418"/>
      <c r="B243" s="47"/>
      <c r="C243" s="47"/>
      <c r="D243" s="47"/>
      <c r="E243" s="47"/>
      <c r="F243" s="419"/>
      <c r="G243" s="420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</row>
    <row r="244" spans="1:22" ht="15">
      <c r="A244" s="418"/>
      <c r="B244" s="47"/>
      <c r="C244" s="47"/>
      <c r="D244" s="47"/>
      <c r="E244" s="47"/>
      <c r="F244" s="419"/>
      <c r="G244" s="420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</row>
    <row r="245" spans="1:22" ht="15">
      <c r="A245" s="418"/>
      <c r="B245" s="47"/>
      <c r="C245" s="47"/>
      <c r="D245" s="47"/>
      <c r="E245" s="47"/>
      <c r="F245" s="419"/>
      <c r="G245" s="420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</row>
  </sheetData>
  <mergeCells count="117">
    <mergeCell ref="B75:C75"/>
    <mergeCell ref="D75:E75"/>
    <mergeCell ref="B76:C76"/>
    <mergeCell ref="D76:E76"/>
    <mergeCell ref="B72:C72"/>
    <mergeCell ref="D72:E72"/>
    <mergeCell ref="B73:C73"/>
    <mergeCell ref="D73:E73"/>
    <mergeCell ref="B74:C74"/>
    <mergeCell ref="D74:E74"/>
    <mergeCell ref="B69:C69"/>
    <mergeCell ref="D69:E69"/>
    <mergeCell ref="B70:C70"/>
    <mergeCell ref="D70:E70"/>
    <mergeCell ref="B71:C71"/>
    <mergeCell ref="D71:E71"/>
    <mergeCell ref="B66:C66"/>
    <mergeCell ref="D66:E66"/>
    <mergeCell ref="B67:C67"/>
    <mergeCell ref="D67:E67"/>
    <mergeCell ref="B68:C68"/>
    <mergeCell ref="D68:E68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C46:G46"/>
    <mergeCell ref="H46:K46"/>
    <mergeCell ref="L46:U46"/>
    <mergeCell ref="B52:C52"/>
    <mergeCell ref="D52:E52"/>
    <mergeCell ref="B53:C53"/>
    <mergeCell ref="D53:E53"/>
    <mergeCell ref="A36:U36"/>
    <mergeCell ref="I43:K43"/>
    <mergeCell ref="M43:O43"/>
    <mergeCell ref="C45:G45"/>
    <mergeCell ref="H45:K45"/>
    <mergeCell ref="L45:U45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A8:V8"/>
    <mergeCell ref="E9:I9"/>
    <mergeCell ref="A13:A14"/>
    <mergeCell ref="B13:C14"/>
    <mergeCell ref="D13:E14"/>
    <mergeCell ref="F13:F14"/>
    <mergeCell ref="G13:G14"/>
    <mergeCell ref="H13:H14"/>
    <mergeCell ref="I13:U13"/>
    <mergeCell ref="V13:V14"/>
    <mergeCell ref="A1:V1"/>
    <mergeCell ref="A2:V2"/>
    <mergeCell ref="A3:V3"/>
    <mergeCell ref="A4:V4"/>
    <mergeCell ref="A5:V5"/>
    <mergeCell ref="A6:V6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colBreaks count="1" manualBreakCount="1">
    <brk id="22" min="3" max="16383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T39"/>
  <sheetViews>
    <sheetView showGridLines="0" view="pageBreakPreview" zoomScaleSheetLayoutView="100" workbookViewId="0" topLeftCell="A1">
      <selection activeCell="B28" sqref="B28"/>
    </sheetView>
  </sheetViews>
  <sheetFormatPr defaultColWidth="8.28125" defaultRowHeight="15"/>
  <cols>
    <col min="1" max="1" width="3.28125" style="447" customWidth="1"/>
    <col min="2" max="2" width="28.57421875" style="447" customWidth="1"/>
    <col min="3" max="3" width="8.00390625" style="458" customWidth="1"/>
    <col min="4" max="4" width="5.8515625" style="490" customWidth="1"/>
    <col min="5" max="5" width="9.28125" style="583" customWidth="1"/>
    <col min="6" max="6" width="7.57421875" style="578" customWidth="1"/>
    <col min="7" max="7" width="4.7109375" style="447" customWidth="1"/>
    <col min="8" max="9" width="5.28125" style="447" customWidth="1"/>
    <col min="10" max="10" width="6.00390625" style="447" customWidth="1"/>
    <col min="11" max="11" width="4.851562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8515625" style="447" customWidth="1"/>
    <col min="17" max="17" width="5.140625" style="447" customWidth="1"/>
    <col min="18" max="18" width="4.28125" style="447" customWidth="1"/>
    <col min="19" max="19" width="10.421875" style="58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1954</v>
      </c>
      <c r="B9" s="2139"/>
      <c r="C9" s="2306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1.45" customHeight="1">
      <c r="A12" s="2311"/>
      <c r="B12" s="2312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56.45" customHeight="1">
      <c r="A13" s="2295">
        <v>1</v>
      </c>
      <c r="B13" s="2313" t="s">
        <v>1955</v>
      </c>
      <c r="C13" s="2314"/>
      <c r="D13" s="2315" t="s">
        <v>1915</v>
      </c>
      <c r="E13" s="2316">
        <v>31500</v>
      </c>
      <c r="F13" s="2220"/>
      <c r="G13" s="2221"/>
      <c r="H13" s="2218"/>
      <c r="I13" s="2218"/>
      <c r="J13" s="2218"/>
      <c r="K13" s="2218">
        <v>1</v>
      </c>
      <c r="L13" s="2218"/>
      <c r="M13" s="2222"/>
      <c r="N13" s="1165"/>
      <c r="O13" s="1165"/>
      <c r="P13" s="2222"/>
      <c r="Q13" s="1165"/>
      <c r="R13" s="1165"/>
      <c r="S13" s="2213">
        <v>31500</v>
      </c>
      <c r="T13" s="2179">
        <f>+S13</f>
        <v>31500</v>
      </c>
    </row>
    <row r="14" spans="1:20" s="2203" customFormat="1" ht="13.15" customHeight="1">
      <c r="A14" s="2192">
        <v>2</v>
      </c>
      <c r="B14" s="2317" t="s">
        <v>1956</v>
      </c>
      <c r="C14" s="2194"/>
      <c r="D14" s="2195"/>
      <c r="E14" s="2318"/>
      <c r="F14" s="2197"/>
      <c r="G14" s="2198"/>
      <c r="H14" s="2195"/>
      <c r="I14" s="2195"/>
      <c r="J14" s="2195"/>
      <c r="K14" s="2195"/>
      <c r="L14" s="2195"/>
      <c r="M14" s="2199"/>
      <c r="N14" s="2200"/>
      <c r="O14" s="2200"/>
      <c r="P14" s="2199"/>
      <c r="Q14" s="2200"/>
      <c r="R14" s="2200"/>
      <c r="S14" s="2319"/>
      <c r="T14" s="2320">
        <f aca="true" t="shared" si="0" ref="T14:T31">+S14*I14</f>
        <v>0</v>
      </c>
    </row>
    <row r="15" spans="1:20" s="503" customFormat="1" ht="10.9" customHeight="1">
      <c r="A15" s="2295">
        <v>3</v>
      </c>
      <c r="B15" s="2286" t="s">
        <v>1957</v>
      </c>
      <c r="C15" s="2206"/>
      <c r="D15" s="2207" t="s">
        <v>278</v>
      </c>
      <c r="E15" s="2208">
        <v>15</v>
      </c>
      <c r="F15" s="2321"/>
      <c r="G15" s="2210"/>
      <c r="H15" s="2207"/>
      <c r="I15" s="2207"/>
      <c r="J15" s="2207"/>
      <c r="K15" s="2207">
        <v>80</v>
      </c>
      <c r="L15" s="2207"/>
      <c r="M15" s="2211"/>
      <c r="N15" s="2212"/>
      <c r="O15" s="2212"/>
      <c r="P15" s="2211"/>
      <c r="Q15" s="2212"/>
      <c r="R15" s="2212"/>
      <c r="S15" s="2213">
        <v>15</v>
      </c>
      <c r="T15" s="2179">
        <f>+S15*K15</f>
        <v>1200</v>
      </c>
    </row>
    <row r="16" spans="1:20" s="503" customFormat="1" ht="12" customHeight="1">
      <c r="A16" s="2295">
        <v>4</v>
      </c>
      <c r="B16" s="2286" t="s">
        <v>1958</v>
      </c>
      <c r="C16" s="2206"/>
      <c r="D16" s="2207" t="s">
        <v>278</v>
      </c>
      <c r="E16" s="2208">
        <v>10</v>
      </c>
      <c r="F16" s="2209"/>
      <c r="G16" s="2210"/>
      <c r="H16" s="2207"/>
      <c r="I16" s="2207"/>
      <c r="J16" s="2207"/>
      <c r="K16" s="2207">
        <v>83</v>
      </c>
      <c r="L16" s="2207"/>
      <c r="M16" s="2211"/>
      <c r="N16" s="2212"/>
      <c r="O16" s="2212"/>
      <c r="P16" s="2211"/>
      <c r="Q16" s="2212"/>
      <c r="R16" s="2212"/>
      <c r="S16" s="2213">
        <v>10</v>
      </c>
      <c r="T16" s="2179">
        <f>+S16*K16</f>
        <v>830</v>
      </c>
    </row>
    <row r="17" spans="1:20" s="518" customFormat="1" ht="12" customHeight="1">
      <c r="A17" s="2322">
        <v>5</v>
      </c>
      <c r="B17" s="2323" t="s">
        <v>1959</v>
      </c>
      <c r="C17" s="2217"/>
      <c r="D17" s="2215" t="s">
        <v>278</v>
      </c>
      <c r="E17" s="2292">
        <v>15</v>
      </c>
      <c r="F17" s="2220"/>
      <c r="G17" s="2221"/>
      <c r="H17" s="2218"/>
      <c r="I17" s="2218"/>
      <c r="J17" s="2218"/>
      <c r="K17" s="2218">
        <v>80</v>
      </c>
      <c r="L17" s="2218"/>
      <c r="M17" s="2222"/>
      <c r="N17" s="1165"/>
      <c r="O17" s="1165"/>
      <c r="P17" s="2222"/>
      <c r="Q17" s="1165"/>
      <c r="R17" s="1165"/>
      <c r="S17" s="2213">
        <v>15</v>
      </c>
      <c r="T17" s="2179">
        <f>+S17*K17</f>
        <v>1200</v>
      </c>
    </row>
    <row r="18" spans="1:20" s="503" customFormat="1" ht="11.45" customHeight="1">
      <c r="A18" s="2204">
        <v>6</v>
      </c>
      <c r="B18" s="2286" t="s">
        <v>1960</v>
      </c>
      <c r="C18" s="2206"/>
      <c r="D18" s="2207" t="s">
        <v>196</v>
      </c>
      <c r="E18" s="2208">
        <v>55</v>
      </c>
      <c r="F18" s="2209"/>
      <c r="G18" s="2210"/>
      <c r="H18" s="2207"/>
      <c r="I18" s="2207"/>
      <c r="J18" s="2207"/>
      <c r="K18" s="2207">
        <v>10</v>
      </c>
      <c r="L18" s="2207"/>
      <c r="M18" s="2211"/>
      <c r="N18" s="2212"/>
      <c r="O18" s="2212"/>
      <c r="P18" s="2211"/>
      <c r="Q18" s="2212"/>
      <c r="R18" s="2212"/>
      <c r="S18" s="2213">
        <v>55</v>
      </c>
      <c r="T18" s="2179">
        <f>+S18*10</f>
        <v>550</v>
      </c>
    </row>
    <row r="19" spans="1:20" s="503" customFormat="1" ht="11.45" customHeight="1">
      <c r="A19" s="2204">
        <v>7</v>
      </c>
      <c r="B19" s="2286" t="s">
        <v>1961</v>
      </c>
      <c r="C19" s="2206"/>
      <c r="D19" s="2207" t="s">
        <v>278</v>
      </c>
      <c r="E19" s="2208">
        <v>50</v>
      </c>
      <c r="F19" s="2209"/>
      <c r="G19" s="2210"/>
      <c r="H19" s="2207"/>
      <c r="I19" s="2207"/>
      <c r="J19" s="2207"/>
      <c r="K19" s="2207">
        <v>85</v>
      </c>
      <c r="L19" s="2207"/>
      <c r="M19" s="2211"/>
      <c r="N19" s="2212"/>
      <c r="O19" s="2212"/>
      <c r="P19" s="2211"/>
      <c r="Q19" s="2212"/>
      <c r="R19" s="2212"/>
      <c r="S19" s="2213">
        <v>50</v>
      </c>
      <c r="T19" s="2179">
        <f>+S19*K19</f>
        <v>4250</v>
      </c>
    </row>
    <row r="20" spans="1:20" s="518" customFormat="1" ht="11.45" customHeight="1">
      <c r="A20" s="2218">
        <v>8</v>
      </c>
      <c r="B20" s="2323" t="s">
        <v>1962</v>
      </c>
      <c r="C20" s="2217"/>
      <c r="D20" s="2215" t="s">
        <v>404</v>
      </c>
      <c r="E20" s="2292">
        <v>1400</v>
      </c>
      <c r="F20" s="2220"/>
      <c r="G20" s="2221"/>
      <c r="H20" s="2218"/>
      <c r="I20" s="2218"/>
      <c r="J20" s="2218"/>
      <c r="K20" s="2218">
        <v>2</v>
      </c>
      <c r="L20" s="2218"/>
      <c r="M20" s="2222"/>
      <c r="N20" s="1165"/>
      <c r="O20" s="1165"/>
      <c r="P20" s="2222"/>
      <c r="Q20" s="1165"/>
      <c r="R20" s="1165"/>
      <c r="S20" s="2324">
        <v>1400</v>
      </c>
      <c r="T20" s="2179">
        <f>+S20*2</f>
        <v>2800</v>
      </c>
    </row>
    <row r="21" spans="1:20" s="503" customFormat="1" ht="10.9" customHeight="1">
      <c r="A21" s="2204">
        <v>9</v>
      </c>
      <c r="B21" s="2286" t="s">
        <v>1963</v>
      </c>
      <c r="C21" s="2206"/>
      <c r="D21" s="2207" t="s">
        <v>404</v>
      </c>
      <c r="E21" s="2208">
        <v>1400</v>
      </c>
      <c r="F21" s="2209"/>
      <c r="G21" s="2210"/>
      <c r="H21" s="2207"/>
      <c r="I21" s="2207"/>
      <c r="J21" s="2207"/>
      <c r="K21" s="2207">
        <v>2</v>
      </c>
      <c r="L21" s="2207"/>
      <c r="M21" s="2211"/>
      <c r="N21" s="2212"/>
      <c r="O21" s="2212"/>
      <c r="P21" s="2211"/>
      <c r="Q21" s="2212"/>
      <c r="R21" s="2212"/>
      <c r="S21" s="2213">
        <v>1400</v>
      </c>
      <c r="T21" s="2179">
        <f>+S21*2</f>
        <v>2800</v>
      </c>
    </row>
    <row r="22" spans="1:20" s="503" customFormat="1" ht="13.15" customHeight="1">
      <c r="A22" s="2204">
        <v>10</v>
      </c>
      <c r="B22" s="2286" t="s">
        <v>1964</v>
      </c>
      <c r="C22" s="2206"/>
      <c r="D22" s="2207" t="s">
        <v>278</v>
      </c>
      <c r="E22" s="2208">
        <v>40</v>
      </c>
      <c r="F22" s="2209"/>
      <c r="G22" s="2210"/>
      <c r="H22" s="2207"/>
      <c r="I22" s="2207"/>
      <c r="J22" s="2207"/>
      <c r="K22" s="2207">
        <v>10</v>
      </c>
      <c r="L22" s="2207"/>
      <c r="M22" s="2211"/>
      <c r="N22" s="2212"/>
      <c r="O22" s="2212"/>
      <c r="P22" s="2211"/>
      <c r="Q22" s="2212"/>
      <c r="R22" s="2212"/>
      <c r="S22" s="2213">
        <v>40</v>
      </c>
      <c r="T22" s="2179">
        <f>+S22*10</f>
        <v>400</v>
      </c>
    </row>
    <row r="23" spans="1:20" s="518" customFormat="1" ht="10.9" customHeight="1">
      <c r="A23" s="2215">
        <v>11</v>
      </c>
      <c r="B23" s="2323" t="s">
        <v>1965</v>
      </c>
      <c r="C23" s="2217"/>
      <c r="D23" s="2218" t="s">
        <v>193</v>
      </c>
      <c r="E23" s="2219">
        <v>420</v>
      </c>
      <c r="F23" s="2220"/>
      <c r="G23" s="2221"/>
      <c r="H23" s="2218"/>
      <c r="I23" s="2218"/>
      <c r="J23" s="2218"/>
      <c r="K23" s="2218">
        <v>2</v>
      </c>
      <c r="L23" s="2218"/>
      <c r="M23" s="2222"/>
      <c r="N23" s="1165"/>
      <c r="O23" s="1165"/>
      <c r="P23" s="2222"/>
      <c r="Q23" s="1165"/>
      <c r="R23" s="1165"/>
      <c r="S23" s="2325">
        <v>420</v>
      </c>
      <c r="T23" s="2179">
        <f>+S23*2</f>
        <v>840</v>
      </c>
    </row>
    <row r="24" spans="1:20" s="503" customFormat="1" ht="13.15" customHeight="1">
      <c r="A24" s="2204">
        <v>12</v>
      </c>
      <c r="B24" s="2326" t="s">
        <v>1966</v>
      </c>
      <c r="C24" s="2206"/>
      <c r="D24" s="2207" t="s">
        <v>193</v>
      </c>
      <c r="E24" s="2208">
        <v>55</v>
      </c>
      <c r="F24" s="2209"/>
      <c r="G24" s="2210"/>
      <c r="H24" s="2207"/>
      <c r="I24" s="2207"/>
      <c r="J24" s="2207"/>
      <c r="K24" s="2207">
        <v>10</v>
      </c>
      <c r="L24" s="2207"/>
      <c r="M24" s="2211"/>
      <c r="N24" s="2212"/>
      <c r="O24" s="2212"/>
      <c r="P24" s="2211"/>
      <c r="Q24" s="2212"/>
      <c r="R24" s="2212"/>
      <c r="S24" s="2213">
        <v>55</v>
      </c>
      <c r="T24" s="2179">
        <f>+S24*K24</f>
        <v>550</v>
      </c>
    </row>
    <row r="25" spans="1:20" s="503" customFormat="1" ht="10.9" customHeight="1">
      <c r="A25" s="2204">
        <v>13</v>
      </c>
      <c r="B25" s="2286" t="s">
        <v>1967</v>
      </c>
      <c r="C25" s="2206"/>
      <c r="D25" s="2207" t="s">
        <v>278</v>
      </c>
      <c r="E25" s="2208">
        <v>520</v>
      </c>
      <c r="F25" s="2209"/>
      <c r="G25" s="2210"/>
      <c r="H25" s="2207"/>
      <c r="I25" s="2207"/>
      <c r="J25" s="2207"/>
      <c r="K25" s="2207">
        <v>1</v>
      </c>
      <c r="L25" s="2207"/>
      <c r="M25" s="2211"/>
      <c r="N25" s="2212"/>
      <c r="O25" s="2212"/>
      <c r="P25" s="2211"/>
      <c r="Q25" s="2212"/>
      <c r="R25" s="2212"/>
      <c r="S25" s="2213">
        <v>520</v>
      </c>
      <c r="T25" s="2179">
        <f>+S25*K25</f>
        <v>520</v>
      </c>
    </row>
    <row r="26" spans="1:20" s="503" customFormat="1" ht="12.6" customHeight="1">
      <c r="A26" s="2204">
        <v>14</v>
      </c>
      <c r="B26" s="2286" t="s">
        <v>1968</v>
      </c>
      <c r="C26" s="2206"/>
      <c r="D26" s="2207" t="s">
        <v>193</v>
      </c>
      <c r="E26" s="2208">
        <v>85</v>
      </c>
      <c r="F26" s="2209"/>
      <c r="G26" s="2210"/>
      <c r="H26" s="2207"/>
      <c r="I26" s="2207"/>
      <c r="J26" s="2207"/>
      <c r="K26" s="2207">
        <v>5</v>
      </c>
      <c r="L26" s="2207"/>
      <c r="M26" s="2211"/>
      <c r="N26" s="2212"/>
      <c r="O26" s="2212"/>
      <c r="P26" s="2211"/>
      <c r="Q26" s="2212"/>
      <c r="R26" s="2212"/>
      <c r="S26" s="2213">
        <v>85</v>
      </c>
      <c r="T26" s="2179">
        <f>+S26*5</f>
        <v>425</v>
      </c>
    </row>
    <row r="27" spans="1:20" s="503" customFormat="1" ht="11.45" customHeight="1">
      <c r="A27" s="2204">
        <v>15</v>
      </c>
      <c r="B27" s="2286" t="s">
        <v>1917</v>
      </c>
      <c r="C27" s="2206"/>
      <c r="D27" s="2207" t="s">
        <v>164</v>
      </c>
      <c r="E27" s="2208">
        <v>205</v>
      </c>
      <c r="F27" s="2209"/>
      <c r="G27" s="2210"/>
      <c r="H27" s="2207"/>
      <c r="I27" s="2207"/>
      <c r="J27" s="2207"/>
      <c r="K27" s="2207">
        <v>6</v>
      </c>
      <c r="L27" s="2207"/>
      <c r="M27" s="2211"/>
      <c r="N27" s="2212"/>
      <c r="O27" s="2212"/>
      <c r="P27" s="2211"/>
      <c r="Q27" s="2212"/>
      <c r="R27" s="2212"/>
      <c r="S27" s="2213">
        <v>205</v>
      </c>
      <c r="T27" s="2179">
        <f>+S27*K27</f>
        <v>1230</v>
      </c>
    </row>
    <row r="28" spans="1:20" s="503" customFormat="1" ht="12" customHeight="1">
      <c r="A28" s="2204">
        <v>16</v>
      </c>
      <c r="B28" s="2286" t="s">
        <v>1969</v>
      </c>
      <c r="C28" s="2206"/>
      <c r="D28" s="2207" t="s">
        <v>164</v>
      </c>
      <c r="E28" s="2208">
        <v>225</v>
      </c>
      <c r="F28" s="2209"/>
      <c r="G28" s="2210"/>
      <c r="H28" s="2207"/>
      <c r="I28" s="2207"/>
      <c r="J28" s="2207"/>
      <c r="K28" s="2207">
        <v>4</v>
      </c>
      <c r="L28" s="2207"/>
      <c r="M28" s="2211"/>
      <c r="N28" s="2212"/>
      <c r="O28" s="2212"/>
      <c r="P28" s="2211"/>
      <c r="Q28" s="2212"/>
      <c r="R28" s="2212"/>
      <c r="S28" s="2213">
        <v>225</v>
      </c>
      <c r="T28" s="2179">
        <f>+S28*K28</f>
        <v>900</v>
      </c>
    </row>
    <row r="29" spans="1:20" s="503" customFormat="1" ht="10.15" customHeight="1">
      <c r="A29" s="2204"/>
      <c r="B29" s="2286"/>
      <c r="C29" s="2206"/>
      <c r="D29" s="2207"/>
      <c r="E29" s="2208"/>
      <c r="F29" s="2209"/>
      <c r="G29" s="2210"/>
      <c r="H29" s="2207"/>
      <c r="I29" s="2207"/>
      <c r="J29" s="2207"/>
      <c r="K29" s="2207"/>
      <c r="L29" s="2207"/>
      <c r="M29" s="2211"/>
      <c r="N29" s="2212"/>
      <c r="O29" s="2212"/>
      <c r="P29" s="2211"/>
      <c r="Q29" s="2212"/>
      <c r="R29" s="2212"/>
      <c r="S29" s="2213"/>
      <c r="T29" s="2179">
        <f t="shared" si="0"/>
        <v>0</v>
      </c>
    </row>
    <row r="30" spans="1:20" s="503" customFormat="1" ht="10.15" customHeight="1">
      <c r="A30" s="2204"/>
      <c r="B30" s="2286"/>
      <c r="C30" s="2206"/>
      <c r="D30" s="2207"/>
      <c r="E30" s="2208"/>
      <c r="F30" s="2209"/>
      <c r="G30" s="2210"/>
      <c r="H30" s="2207"/>
      <c r="I30" s="2207"/>
      <c r="J30" s="2207"/>
      <c r="K30" s="2207"/>
      <c r="L30" s="2207"/>
      <c r="M30" s="2211"/>
      <c r="N30" s="2212"/>
      <c r="O30" s="2212"/>
      <c r="P30" s="2211"/>
      <c r="Q30" s="2212"/>
      <c r="R30" s="2212"/>
      <c r="S30" s="2213"/>
      <c r="T30" s="2179">
        <f t="shared" si="0"/>
        <v>0</v>
      </c>
    </row>
    <row r="31" spans="1:20" s="503" customFormat="1" ht="10.15" customHeight="1">
      <c r="A31" s="2204"/>
      <c r="B31" s="2286"/>
      <c r="C31" s="2206"/>
      <c r="D31" s="2207"/>
      <c r="E31" s="2208"/>
      <c r="F31" s="2209"/>
      <c r="G31" s="2210"/>
      <c r="H31" s="2207"/>
      <c r="I31" s="2207"/>
      <c r="J31" s="2207"/>
      <c r="K31" s="2207"/>
      <c r="L31" s="2207"/>
      <c r="M31" s="2211"/>
      <c r="N31" s="2212"/>
      <c r="O31" s="2212"/>
      <c r="P31" s="2211"/>
      <c r="Q31" s="2212"/>
      <c r="R31" s="2212"/>
      <c r="S31" s="2213"/>
      <c r="T31" s="2179">
        <f t="shared" si="0"/>
        <v>0</v>
      </c>
    </row>
    <row r="32" spans="1:20" s="503" customFormat="1" ht="10.15" customHeight="1">
      <c r="A32" s="2204"/>
      <c r="B32" s="2286"/>
      <c r="C32" s="2206"/>
      <c r="D32" s="2207"/>
      <c r="E32" s="2208"/>
      <c r="F32" s="2209"/>
      <c r="G32" s="2210"/>
      <c r="H32" s="2207"/>
      <c r="I32" s="2207"/>
      <c r="J32" s="2207"/>
      <c r="K32" s="2207"/>
      <c r="L32" s="2207"/>
      <c r="M32" s="2211"/>
      <c r="N32" s="2212"/>
      <c r="O32" s="2212"/>
      <c r="P32" s="2211"/>
      <c r="Q32" s="2212"/>
      <c r="R32" s="2212"/>
      <c r="S32" s="2213"/>
      <c r="T32" s="2179"/>
    </row>
    <row r="33" spans="1:20" s="503" customFormat="1" ht="10.15" customHeight="1">
      <c r="A33" s="2204"/>
      <c r="B33" s="2327"/>
      <c r="C33" s="2206"/>
      <c r="D33" s="2207"/>
      <c r="E33" s="2208"/>
      <c r="F33" s="2209"/>
      <c r="G33" s="2210"/>
      <c r="H33" s="2207"/>
      <c r="I33" s="2207"/>
      <c r="J33" s="2207"/>
      <c r="K33" s="2207"/>
      <c r="L33" s="2207"/>
      <c r="M33" s="2211"/>
      <c r="N33" s="2212"/>
      <c r="O33" s="2212"/>
      <c r="P33" s="2211"/>
      <c r="Q33" s="2212"/>
      <c r="R33" s="2212"/>
      <c r="S33" s="2226"/>
      <c r="T33" s="2214">
        <f aca="true" t="shared" si="1" ref="T33">E33*S33</f>
        <v>0</v>
      </c>
    </row>
    <row r="34" spans="1:20" s="503" customFormat="1" ht="10.15" customHeight="1">
      <c r="A34" s="2228"/>
      <c r="B34" s="2229" t="s">
        <v>1938</v>
      </c>
      <c r="C34" s="2230"/>
      <c r="D34" s="2231"/>
      <c r="E34" s="2272"/>
      <c r="F34" s="2328"/>
      <c r="G34" s="2329"/>
      <c r="H34" s="2329"/>
      <c r="I34" s="2329"/>
      <c r="J34" s="2329"/>
      <c r="K34" s="2329"/>
      <c r="L34" s="2329"/>
      <c r="M34" s="2329"/>
      <c r="N34" s="2329"/>
      <c r="O34" s="2329"/>
      <c r="P34" s="2329"/>
      <c r="Q34" s="2329"/>
      <c r="R34" s="2329"/>
      <c r="S34" s="2330"/>
      <c r="T34" s="2235">
        <f>SUM(T13:T33)</f>
        <v>49995</v>
      </c>
    </row>
    <row r="35" spans="1:20" s="2237" customFormat="1" ht="11.25" hidden="1">
      <c r="A35" s="2236"/>
      <c r="C35" s="2137"/>
      <c r="D35" s="2238"/>
      <c r="E35" s="2129"/>
      <c r="F35" s="2239"/>
      <c r="G35" s="2126"/>
      <c r="H35" s="2126"/>
      <c r="I35" s="2240"/>
      <c r="J35" s="2240"/>
      <c r="K35" s="2240"/>
      <c r="L35" s="2240"/>
      <c r="M35" s="2126"/>
      <c r="N35" s="2241"/>
      <c r="S35" s="2242"/>
      <c r="T35" s="2243"/>
    </row>
    <row r="36" spans="1:20" s="2237" customFormat="1" ht="8.45" customHeight="1">
      <c r="A36" s="2244" t="s">
        <v>1939</v>
      </c>
      <c r="C36" s="2137"/>
      <c r="D36" s="2238"/>
      <c r="E36" s="2245"/>
      <c r="F36" s="2239"/>
      <c r="N36" s="2246"/>
      <c r="O36" s="2241"/>
      <c r="S36" s="2242"/>
      <c r="T36" s="2243"/>
    </row>
    <row r="37" spans="1:20" s="2237" customFormat="1" ht="11.45" customHeight="1">
      <c r="A37" s="2247" t="s">
        <v>245</v>
      </c>
      <c r="C37" s="2248"/>
      <c r="D37" s="2249"/>
      <c r="E37" s="2239"/>
      <c r="F37" s="2238"/>
      <c r="G37" s="2238"/>
      <c r="H37" s="2238"/>
      <c r="I37" s="2238"/>
      <c r="J37" s="2238"/>
      <c r="K37" s="2238"/>
      <c r="L37" s="2238"/>
      <c r="M37" s="2238"/>
      <c r="N37" s="2238"/>
      <c r="O37" s="2238"/>
      <c r="P37" s="2238"/>
      <c r="Q37" s="2238"/>
      <c r="R37" s="2242"/>
      <c r="S37" s="2253"/>
      <c r="T37" s="2254"/>
    </row>
    <row r="38" spans="1:20" s="2237" customFormat="1" ht="21.6" customHeight="1">
      <c r="A38" s="2247"/>
      <c r="B38" s="2331" t="s">
        <v>1940</v>
      </c>
      <c r="C38" s="2126"/>
      <c r="D38" s="2249"/>
      <c r="E38" s="2239"/>
      <c r="F38" s="2238"/>
      <c r="G38" s="2238"/>
      <c r="H38" s="2238"/>
      <c r="I38" s="2238"/>
      <c r="J38" s="2238"/>
      <c r="K38" s="2238"/>
      <c r="L38" s="2238"/>
      <c r="M38" s="2332" t="s">
        <v>1970</v>
      </c>
      <c r="N38" s="2332"/>
      <c r="O38" s="2332"/>
      <c r="P38" s="2332"/>
      <c r="Q38" s="2332"/>
      <c r="R38" s="2332"/>
      <c r="S38" s="2332"/>
      <c r="T38" s="2332"/>
    </row>
    <row r="39" spans="2:20" s="2237" customFormat="1" ht="17.45" customHeight="1">
      <c r="B39" s="2258" t="s">
        <v>1971</v>
      </c>
      <c r="C39" s="2137"/>
      <c r="D39" s="2238"/>
      <c r="E39" s="2245"/>
      <c r="F39" s="2239"/>
      <c r="M39" s="2333" t="s">
        <v>1972</v>
      </c>
      <c r="N39" s="2333"/>
      <c r="O39" s="2333"/>
      <c r="P39" s="2333"/>
      <c r="Q39" s="2333"/>
      <c r="R39" s="2333"/>
      <c r="S39" s="2333"/>
      <c r="T39" s="2333"/>
    </row>
  </sheetData>
  <mergeCells count="14">
    <mergeCell ref="G10:S10"/>
    <mergeCell ref="T10:T11"/>
    <mergeCell ref="M38:T38"/>
    <mergeCell ref="M39:T39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T36"/>
  <sheetViews>
    <sheetView showGridLines="0" view="pageBreakPreview" zoomScaleSheetLayoutView="100" workbookViewId="0" topLeftCell="A1">
      <selection activeCell="B28" sqref="B28"/>
    </sheetView>
  </sheetViews>
  <sheetFormatPr defaultColWidth="8.28125" defaultRowHeight="15"/>
  <cols>
    <col min="1" max="1" width="3.28125" style="447" customWidth="1"/>
    <col min="2" max="2" width="28.57421875" style="447" customWidth="1"/>
    <col min="3" max="3" width="8.00390625" style="458" customWidth="1"/>
    <col min="4" max="4" width="5.8515625" style="490" customWidth="1"/>
    <col min="5" max="5" width="9.28125" style="583" customWidth="1"/>
    <col min="6" max="6" width="7.57421875" style="578" customWidth="1"/>
    <col min="7" max="7" width="4.7109375" style="447" customWidth="1"/>
    <col min="8" max="9" width="5.28125" style="447" customWidth="1"/>
    <col min="10" max="10" width="6.00390625" style="447" customWidth="1"/>
    <col min="11" max="11" width="4.851562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8515625" style="447" customWidth="1"/>
    <col min="17" max="17" width="5.140625" style="447" customWidth="1"/>
    <col min="18" max="18" width="4.28125" style="447" customWidth="1"/>
    <col min="19" max="19" width="10.421875" style="58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1973</v>
      </c>
      <c r="B9" s="2139"/>
      <c r="C9" s="2306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1.45" customHeight="1">
      <c r="A12" s="2311"/>
      <c r="B12" s="2312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56.45" customHeight="1">
      <c r="A13" s="2295">
        <v>1</v>
      </c>
      <c r="B13" s="2313" t="s">
        <v>1974</v>
      </c>
      <c r="C13" s="2314"/>
      <c r="D13" s="2315" t="s">
        <v>1915</v>
      </c>
      <c r="E13" s="2316">
        <v>35000</v>
      </c>
      <c r="F13" s="2220"/>
      <c r="G13" s="2221"/>
      <c r="H13" s="2218"/>
      <c r="I13" s="2218"/>
      <c r="J13" s="2218"/>
      <c r="K13" s="2218">
        <v>1</v>
      </c>
      <c r="L13" s="2218"/>
      <c r="M13" s="2222"/>
      <c r="N13" s="1165"/>
      <c r="O13" s="1165"/>
      <c r="P13" s="2222"/>
      <c r="Q13" s="1165"/>
      <c r="R13" s="1165"/>
      <c r="S13" s="2213">
        <v>35000</v>
      </c>
      <c r="T13" s="2179">
        <f>+S13</f>
        <v>35000</v>
      </c>
    </row>
    <row r="14" spans="1:20" s="2203" customFormat="1" ht="13.15" customHeight="1">
      <c r="A14" s="2192">
        <v>2</v>
      </c>
      <c r="B14" s="2317" t="s">
        <v>1956</v>
      </c>
      <c r="C14" s="2194"/>
      <c r="D14" s="2195"/>
      <c r="E14" s="2318"/>
      <c r="F14" s="2197"/>
      <c r="G14" s="2198"/>
      <c r="H14" s="2195"/>
      <c r="I14" s="2195"/>
      <c r="J14" s="2195"/>
      <c r="K14" s="2195"/>
      <c r="L14" s="2195"/>
      <c r="M14" s="2199"/>
      <c r="N14" s="2200"/>
      <c r="O14" s="2200"/>
      <c r="P14" s="2199"/>
      <c r="Q14" s="2200"/>
      <c r="R14" s="2200"/>
      <c r="S14" s="2319"/>
      <c r="T14" s="2320">
        <f aca="true" t="shared" si="0" ref="T14:T28">+S14*I14</f>
        <v>0</v>
      </c>
    </row>
    <row r="15" spans="1:20" s="503" customFormat="1" ht="10.9" customHeight="1">
      <c r="A15" s="2295">
        <v>3</v>
      </c>
      <c r="B15" s="2286" t="s">
        <v>1957</v>
      </c>
      <c r="C15" s="2206"/>
      <c r="D15" s="2207" t="s">
        <v>278</v>
      </c>
      <c r="E15" s="2208">
        <v>15</v>
      </c>
      <c r="F15" s="2321"/>
      <c r="G15" s="2210"/>
      <c r="H15" s="2207"/>
      <c r="I15" s="2207"/>
      <c r="J15" s="2207"/>
      <c r="K15" s="2207">
        <v>80</v>
      </c>
      <c r="L15" s="2207"/>
      <c r="M15" s="2211"/>
      <c r="N15" s="2212"/>
      <c r="O15" s="2212"/>
      <c r="P15" s="2211"/>
      <c r="Q15" s="2212"/>
      <c r="R15" s="2212"/>
      <c r="S15" s="2213">
        <v>15</v>
      </c>
      <c r="T15" s="2179">
        <f aca="true" t="shared" si="1" ref="T15:T20">+S15*K15</f>
        <v>1200</v>
      </c>
    </row>
    <row r="16" spans="1:20" s="503" customFormat="1" ht="12" customHeight="1">
      <c r="A16" s="2295">
        <v>4</v>
      </c>
      <c r="B16" s="2286" t="s">
        <v>1958</v>
      </c>
      <c r="C16" s="2206"/>
      <c r="D16" s="2207" t="s">
        <v>278</v>
      </c>
      <c r="E16" s="2208">
        <v>10</v>
      </c>
      <c r="F16" s="2209"/>
      <c r="G16" s="2210"/>
      <c r="H16" s="2207"/>
      <c r="I16" s="2207"/>
      <c r="J16" s="2207"/>
      <c r="K16" s="2207">
        <v>80</v>
      </c>
      <c r="L16" s="2207"/>
      <c r="M16" s="2211"/>
      <c r="N16" s="2212"/>
      <c r="O16" s="2212"/>
      <c r="P16" s="2211"/>
      <c r="Q16" s="2212"/>
      <c r="R16" s="2212"/>
      <c r="S16" s="2213">
        <v>10</v>
      </c>
      <c r="T16" s="2179">
        <f t="shared" si="1"/>
        <v>800</v>
      </c>
    </row>
    <row r="17" spans="1:20" s="518" customFormat="1" ht="12" customHeight="1">
      <c r="A17" s="2322">
        <v>5</v>
      </c>
      <c r="B17" s="2323" t="s">
        <v>1959</v>
      </c>
      <c r="C17" s="2217"/>
      <c r="D17" s="2215" t="s">
        <v>278</v>
      </c>
      <c r="E17" s="2292">
        <v>15</v>
      </c>
      <c r="F17" s="2220"/>
      <c r="G17" s="2221"/>
      <c r="H17" s="2218"/>
      <c r="I17" s="2218"/>
      <c r="J17" s="2218"/>
      <c r="K17" s="2218">
        <v>80</v>
      </c>
      <c r="L17" s="2218"/>
      <c r="M17" s="2222"/>
      <c r="N17" s="1165"/>
      <c r="O17" s="1165"/>
      <c r="P17" s="2222"/>
      <c r="Q17" s="1165"/>
      <c r="R17" s="1165"/>
      <c r="S17" s="2213">
        <v>15</v>
      </c>
      <c r="T17" s="2179">
        <f t="shared" si="1"/>
        <v>1200</v>
      </c>
    </row>
    <row r="18" spans="1:20" s="503" customFormat="1" ht="11.45" customHeight="1">
      <c r="A18" s="2204">
        <v>6</v>
      </c>
      <c r="B18" s="2286" t="s">
        <v>1960</v>
      </c>
      <c r="C18" s="2206"/>
      <c r="D18" s="2207" t="s">
        <v>196</v>
      </c>
      <c r="E18" s="2208">
        <v>55</v>
      </c>
      <c r="F18" s="2209"/>
      <c r="G18" s="2210"/>
      <c r="H18" s="2207"/>
      <c r="I18" s="2207"/>
      <c r="J18" s="2207"/>
      <c r="K18" s="2207">
        <v>12</v>
      </c>
      <c r="L18" s="2207"/>
      <c r="M18" s="2211"/>
      <c r="N18" s="2212"/>
      <c r="O18" s="2212"/>
      <c r="P18" s="2211"/>
      <c r="Q18" s="2212"/>
      <c r="R18" s="2212"/>
      <c r="S18" s="2213">
        <v>55</v>
      </c>
      <c r="T18" s="2179">
        <f t="shared" si="1"/>
        <v>660</v>
      </c>
    </row>
    <row r="19" spans="1:20" s="518" customFormat="1" ht="11.45" customHeight="1">
      <c r="A19" s="2218">
        <v>1</v>
      </c>
      <c r="B19" s="2323" t="s">
        <v>1962</v>
      </c>
      <c r="C19" s="2217"/>
      <c r="D19" s="2215" t="s">
        <v>404</v>
      </c>
      <c r="E19" s="2292">
        <v>1400</v>
      </c>
      <c r="F19" s="2220"/>
      <c r="G19" s="2221"/>
      <c r="H19" s="2218"/>
      <c r="I19" s="2218"/>
      <c r="J19" s="2218"/>
      <c r="K19" s="2218">
        <v>3</v>
      </c>
      <c r="L19" s="2218"/>
      <c r="M19" s="2222"/>
      <c r="N19" s="1165"/>
      <c r="O19" s="1165"/>
      <c r="P19" s="2222"/>
      <c r="Q19" s="1165"/>
      <c r="R19" s="1165"/>
      <c r="S19" s="2324">
        <v>1400</v>
      </c>
      <c r="T19" s="2179">
        <f t="shared" si="1"/>
        <v>4200</v>
      </c>
    </row>
    <row r="20" spans="1:20" s="503" customFormat="1" ht="10.9" customHeight="1">
      <c r="A20" s="2204">
        <v>9</v>
      </c>
      <c r="B20" s="2286" t="s">
        <v>1963</v>
      </c>
      <c r="C20" s="2206"/>
      <c r="D20" s="2207" t="s">
        <v>404</v>
      </c>
      <c r="E20" s="2208">
        <v>1400</v>
      </c>
      <c r="F20" s="2209"/>
      <c r="G20" s="2210"/>
      <c r="H20" s="2207"/>
      <c r="I20" s="2207"/>
      <c r="J20" s="2207"/>
      <c r="K20" s="2207">
        <v>3</v>
      </c>
      <c r="L20" s="2207"/>
      <c r="M20" s="2211"/>
      <c r="N20" s="2212"/>
      <c r="O20" s="2212"/>
      <c r="P20" s="2211"/>
      <c r="Q20" s="2212"/>
      <c r="R20" s="2212"/>
      <c r="S20" s="2213">
        <v>1400</v>
      </c>
      <c r="T20" s="2179">
        <f t="shared" si="1"/>
        <v>4200</v>
      </c>
    </row>
    <row r="21" spans="1:20" s="503" customFormat="1" ht="13.15" customHeight="1">
      <c r="A21" s="2204">
        <v>10</v>
      </c>
      <c r="B21" s="2286" t="s">
        <v>1964</v>
      </c>
      <c r="C21" s="2206"/>
      <c r="D21" s="2207" t="s">
        <v>278</v>
      </c>
      <c r="E21" s="2208">
        <v>40</v>
      </c>
      <c r="F21" s="2209"/>
      <c r="G21" s="2210"/>
      <c r="H21" s="2207"/>
      <c r="I21" s="2207"/>
      <c r="J21" s="2207"/>
      <c r="K21" s="2207">
        <v>10</v>
      </c>
      <c r="L21" s="2207"/>
      <c r="M21" s="2211"/>
      <c r="N21" s="2212"/>
      <c r="O21" s="2212"/>
      <c r="P21" s="2211"/>
      <c r="Q21" s="2212"/>
      <c r="R21" s="2212"/>
      <c r="S21" s="2213">
        <v>40</v>
      </c>
      <c r="T21" s="2179">
        <f>+S21*10</f>
        <v>400</v>
      </c>
    </row>
    <row r="22" spans="1:20" s="518" customFormat="1" ht="10.9" customHeight="1">
      <c r="A22" s="2215">
        <v>11</v>
      </c>
      <c r="B22" s="2323" t="s">
        <v>1965</v>
      </c>
      <c r="C22" s="2217"/>
      <c r="D22" s="2218" t="s">
        <v>193</v>
      </c>
      <c r="E22" s="2219">
        <v>420</v>
      </c>
      <c r="F22" s="2220"/>
      <c r="G22" s="2221"/>
      <c r="H22" s="2218"/>
      <c r="I22" s="2218"/>
      <c r="J22" s="2218"/>
      <c r="K22" s="2218">
        <v>2</v>
      </c>
      <c r="L22" s="2218"/>
      <c r="M22" s="2222"/>
      <c r="N22" s="1165"/>
      <c r="O22" s="1165"/>
      <c r="P22" s="2222"/>
      <c r="Q22" s="1165"/>
      <c r="R22" s="1165"/>
      <c r="S22" s="2325">
        <v>420</v>
      </c>
      <c r="T22" s="2179">
        <f>+S22*2</f>
        <v>840</v>
      </c>
    </row>
    <row r="23" spans="1:20" s="503" customFormat="1" ht="13.15" customHeight="1">
      <c r="A23" s="2204">
        <v>12</v>
      </c>
      <c r="B23" s="2326" t="s">
        <v>1966</v>
      </c>
      <c r="C23" s="2206"/>
      <c r="D23" s="2207" t="s">
        <v>193</v>
      </c>
      <c r="E23" s="2208">
        <v>55</v>
      </c>
      <c r="F23" s="2209"/>
      <c r="G23" s="2210"/>
      <c r="H23" s="2207"/>
      <c r="I23" s="2207"/>
      <c r="J23" s="2207"/>
      <c r="K23" s="2207">
        <v>10</v>
      </c>
      <c r="L23" s="2207"/>
      <c r="M23" s="2211"/>
      <c r="N23" s="2212"/>
      <c r="O23" s="2212"/>
      <c r="P23" s="2211"/>
      <c r="Q23" s="2212"/>
      <c r="R23" s="2212"/>
      <c r="S23" s="2213">
        <v>55</v>
      </c>
      <c r="T23" s="2179">
        <f>+S23*K23</f>
        <v>550</v>
      </c>
    </row>
    <row r="24" spans="1:20" s="503" customFormat="1" ht="10.9" customHeight="1">
      <c r="A24" s="2204">
        <v>13</v>
      </c>
      <c r="B24" s="2286" t="s">
        <v>1967</v>
      </c>
      <c r="C24" s="2206"/>
      <c r="D24" s="2207" t="s">
        <v>278</v>
      </c>
      <c r="E24" s="2208">
        <v>520</v>
      </c>
      <c r="F24" s="2209"/>
      <c r="G24" s="2210"/>
      <c r="H24" s="2207"/>
      <c r="I24" s="2207"/>
      <c r="J24" s="2207"/>
      <c r="K24" s="2207">
        <v>1</v>
      </c>
      <c r="L24" s="2207"/>
      <c r="M24" s="2211"/>
      <c r="N24" s="2212"/>
      <c r="O24" s="2212"/>
      <c r="P24" s="2211"/>
      <c r="Q24" s="2212"/>
      <c r="R24" s="2212"/>
      <c r="S24" s="2213">
        <v>520</v>
      </c>
      <c r="T24" s="2179">
        <f>+S24*K24</f>
        <v>520</v>
      </c>
    </row>
    <row r="25" spans="1:20" s="503" customFormat="1" ht="12.6" customHeight="1">
      <c r="A25" s="2204">
        <v>14</v>
      </c>
      <c r="B25" s="2286" t="s">
        <v>1968</v>
      </c>
      <c r="C25" s="2206"/>
      <c r="D25" s="2207" t="s">
        <v>193</v>
      </c>
      <c r="E25" s="2208">
        <v>85</v>
      </c>
      <c r="F25" s="2209"/>
      <c r="G25" s="2210"/>
      <c r="H25" s="2207"/>
      <c r="I25" s="2207"/>
      <c r="J25" s="2207"/>
      <c r="K25" s="2207">
        <v>5</v>
      </c>
      <c r="L25" s="2207"/>
      <c r="M25" s="2211"/>
      <c r="N25" s="2212"/>
      <c r="O25" s="2212"/>
      <c r="P25" s="2211"/>
      <c r="Q25" s="2212"/>
      <c r="R25" s="2212"/>
      <c r="S25" s="2213">
        <v>85</v>
      </c>
      <c r="T25" s="2179">
        <f>+S25*5</f>
        <v>425</v>
      </c>
    </row>
    <row r="26" spans="1:20" s="503" customFormat="1" ht="10.15" customHeight="1">
      <c r="A26" s="2204"/>
      <c r="B26" s="2286"/>
      <c r="C26" s="2206"/>
      <c r="D26" s="2207"/>
      <c r="E26" s="2208"/>
      <c r="F26" s="2209"/>
      <c r="G26" s="2210"/>
      <c r="H26" s="2207"/>
      <c r="I26" s="2207"/>
      <c r="J26" s="2207"/>
      <c r="K26" s="2207"/>
      <c r="L26" s="2207"/>
      <c r="M26" s="2211"/>
      <c r="N26" s="2212"/>
      <c r="O26" s="2212"/>
      <c r="P26" s="2211"/>
      <c r="Q26" s="2212"/>
      <c r="R26" s="2212"/>
      <c r="S26" s="2213"/>
      <c r="T26" s="2179">
        <f t="shared" si="0"/>
        <v>0</v>
      </c>
    </row>
    <row r="27" spans="1:20" s="503" customFormat="1" ht="10.15" customHeight="1">
      <c r="A27" s="2204"/>
      <c r="B27" s="2286"/>
      <c r="C27" s="2206"/>
      <c r="D27" s="2207"/>
      <c r="E27" s="2208"/>
      <c r="F27" s="2209"/>
      <c r="G27" s="2210"/>
      <c r="H27" s="2207"/>
      <c r="I27" s="2207"/>
      <c r="J27" s="2207"/>
      <c r="K27" s="2207"/>
      <c r="L27" s="2207"/>
      <c r="M27" s="2211"/>
      <c r="N27" s="2212"/>
      <c r="O27" s="2212"/>
      <c r="P27" s="2211"/>
      <c r="Q27" s="2212"/>
      <c r="R27" s="2212"/>
      <c r="S27" s="2213"/>
      <c r="T27" s="2179">
        <f t="shared" si="0"/>
        <v>0</v>
      </c>
    </row>
    <row r="28" spans="1:20" s="503" customFormat="1" ht="10.15" customHeight="1">
      <c r="A28" s="2204"/>
      <c r="B28" s="2286"/>
      <c r="C28" s="2206"/>
      <c r="D28" s="2207"/>
      <c r="E28" s="2208"/>
      <c r="F28" s="2209"/>
      <c r="G28" s="2210"/>
      <c r="H28" s="2207"/>
      <c r="I28" s="2207"/>
      <c r="J28" s="2207"/>
      <c r="K28" s="2207"/>
      <c r="L28" s="2207"/>
      <c r="M28" s="2211"/>
      <c r="N28" s="2212"/>
      <c r="O28" s="2212"/>
      <c r="P28" s="2211"/>
      <c r="Q28" s="2212"/>
      <c r="R28" s="2212"/>
      <c r="S28" s="2213"/>
      <c r="T28" s="2179">
        <f t="shared" si="0"/>
        <v>0</v>
      </c>
    </row>
    <row r="29" spans="1:20" s="503" customFormat="1" ht="10.15" customHeight="1">
      <c r="A29" s="2204"/>
      <c r="B29" s="2286"/>
      <c r="C29" s="2206"/>
      <c r="D29" s="2207"/>
      <c r="E29" s="2208"/>
      <c r="F29" s="2209"/>
      <c r="G29" s="2210"/>
      <c r="H29" s="2207"/>
      <c r="I29" s="2207"/>
      <c r="J29" s="2207"/>
      <c r="K29" s="2207"/>
      <c r="L29" s="2207"/>
      <c r="M29" s="2211"/>
      <c r="N29" s="2212"/>
      <c r="O29" s="2212"/>
      <c r="P29" s="2211"/>
      <c r="Q29" s="2212"/>
      <c r="R29" s="2212"/>
      <c r="S29" s="2213"/>
      <c r="T29" s="2179"/>
    </row>
    <row r="30" spans="1:20" s="503" customFormat="1" ht="10.15" customHeight="1">
      <c r="A30" s="2204"/>
      <c r="B30" s="2327"/>
      <c r="C30" s="2206"/>
      <c r="D30" s="2207"/>
      <c r="E30" s="2208"/>
      <c r="F30" s="2209"/>
      <c r="G30" s="2210"/>
      <c r="H30" s="2207"/>
      <c r="I30" s="2207"/>
      <c r="J30" s="2207"/>
      <c r="K30" s="2207"/>
      <c r="L30" s="2207"/>
      <c r="M30" s="2211"/>
      <c r="N30" s="2212"/>
      <c r="O30" s="2212"/>
      <c r="P30" s="2211"/>
      <c r="Q30" s="2212"/>
      <c r="R30" s="2212"/>
      <c r="S30" s="2226"/>
      <c r="T30" s="2214">
        <f aca="true" t="shared" si="2" ref="T30">E30*S30</f>
        <v>0</v>
      </c>
    </row>
    <row r="31" spans="1:20" s="503" customFormat="1" ht="10.15" customHeight="1">
      <c r="A31" s="2228"/>
      <c r="B31" s="2229" t="s">
        <v>1938</v>
      </c>
      <c r="C31" s="2230"/>
      <c r="D31" s="2231"/>
      <c r="E31" s="2272"/>
      <c r="F31" s="2328"/>
      <c r="G31" s="2329"/>
      <c r="H31" s="2329"/>
      <c r="I31" s="2329"/>
      <c r="J31" s="2329"/>
      <c r="K31" s="2329"/>
      <c r="L31" s="2329"/>
      <c r="M31" s="2329"/>
      <c r="N31" s="2329"/>
      <c r="O31" s="2329"/>
      <c r="P31" s="2329"/>
      <c r="Q31" s="2329"/>
      <c r="R31" s="2329"/>
      <c r="S31" s="2330"/>
      <c r="T31" s="2235">
        <f>SUM(T13:T30)</f>
        <v>49995</v>
      </c>
    </row>
    <row r="32" spans="1:20" s="2237" customFormat="1" ht="11.25" hidden="1">
      <c r="A32" s="2236"/>
      <c r="C32" s="2137"/>
      <c r="D32" s="2238"/>
      <c r="E32" s="2129"/>
      <c r="F32" s="2239"/>
      <c r="G32" s="2126"/>
      <c r="H32" s="2126"/>
      <c r="I32" s="2240"/>
      <c r="J32" s="2240"/>
      <c r="K32" s="2240"/>
      <c r="L32" s="2240"/>
      <c r="M32" s="2126"/>
      <c r="N32" s="2241"/>
      <c r="S32" s="2242"/>
      <c r="T32" s="2243"/>
    </row>
    <row r="33" spans="1:20" s="2237" customFormat="1" ht="8.45" customHeight="1">
      <c r="A33" s="2244" t="s">
        <v>1939</v>
      </c>
      <c r="C33" s="2137"/>
      <c r="D33" s="2238"/>
      <c r="E33" s="2245"/>
      <c r="F33" s="2239"/>
      <c r="N33" s="2246"/>
      <c r="O33" s="2241"/>
      <c r="S33" s="2242"/>
      <c r="T33" s="2243"/>
    </row>
    <row r="34" spans="1:20" s="2237" customFormat="1" ht="11.45" customHeight="1">
      <c r="A34" s="2247" t="s">
        <v>245</v>
      </c>
      <c r="C34" s="2248"/>
      <c r="D34" s="2249"/>
      <c r="E34" s="2239"/>
      <c r="F34" s="2238"/>
      <c r="G34" s="2238"/>
      <c r="H34" s="2238"/>
      <c r="I34" s="2238"/>
      <c r="J34" s="2238"/>
      <c r="K34" s="2238"/>
      <c r="L34" s="2238"/>
      <c r="M34" s="2238"/>
      <c r="N34" s="2238"/>
      <c r="O34" s="2238"/>
      <c r="P34" s="2238"/>
      <c r="Q34" s="2238"/>
      <c r="R34" s="2242"/>
      <c r="S34" s="2253"/>
      <c r="T34" s="2254"/>
    </row>
    <row r="35" spans="1:20" s="2237" customFormat="1" ht="21.6" customHeight="1">
      <c r="A35" s="2247"/>
      <c r="B35" s="2331" t="s">
        <v>1940</v>
      </c>
      <c r="C35" s="2126"/>
      <c r="D35" s="2249"/>
      <c r="E35" s="2239"/>
      <c r="F35" s="2238"/>
      <c r="G35" s="2238"/>
      <c r="H35" s="2238"/>
      <c r="I35" s="2238"/>
      <c r="J35" s="2238"/>
      <c r="K35" s="2238"/>
      <c r="L35" s="2238"/>
      <c r="M35" s="2332" t="s">
        <v>1970</v>
      </c>
      <c r="N35" s="2332"/>
      <c r="O35" s="2332"/>
      <c r="P35" s="2332"/>
      <c r="Q35" s="2332"/>
      <c r="R35" s="2332"/>
      <c r="S35" s="2332"/>
      <c r="T35" s="2332"/>
    </row>
    <row r="36" spans="2:20" s="2237" customFormat="1" ht="17.45" customHeight="1">
      <c r="B36" s="2258" t="s">
        <v>1971</v>
      </c>
      <c r="C36" s="2137"/>
      <c r="D36" s="2238"/>
      <c r="E36" s="2245"/>
      <c r="F36" s="2239"/>
      <c r="M36" s="2333" t="s">
        <v>1972</v>
      </c>
      <c r="N36" s="2333"/>
      <c r="O36" s="2333"/>
      <c r="P36" s="2333"/>
      <c r="Q36" s="2333"/>
      <c r="R36" s="2333"/>
      <c r="S36" s="2333"/>
      <c r="T36" s="2333"/>
    </row>
  </sheetData>
  <mergeCells count="14">
    <mergeCell ref="G10:S10"/>
    <mergeCell ref="T10:T11"/>
    <mergeCell ref="M35:T35"/>
    <mergeCell ref="M36:T36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T29"/>
  <sheetViews>
    <sheetView showGridLines="0" view="pageBreakPreview" zoomScaleSheetLayoutView="100" workbookViewId="0" topLeftCell="A1">
      <selection activeCell="B28" sqref="B28"/>
    </sheetView>
  </sheetViews>
  <sheetFormatPr defaultColWidth="8.28125" defaultRowHeight="15"/>
  <cols>
    <col min="1" max="1" width="3.28125" style="447" customWidth="1"/>
    <col min="2" max="2" width="28.57421875" style="447" customWidth="1"/>
    <col min="3" max="3" width="8.00390625" style="458" customWidth="1"/>
    <col min="4" max="4" width="5.8515625" style="490" customWidth="1"/>
    <col min="5" max="5" width="9.28125" style="583" customWidth="1"/>
    <col min="6" max="6" width="7.57421875" style="578" customWidth="1"/>
    <col min="7" max="7" width="4.7109375" style="447" customWidth="1"/>
    <col min="8" max="9" width="5.28125" style="447" customWidth="1"/>
    <col min="10" max="10" width="6.00390625" style="447" customWidth="1"/>
    <col min="11" max="11" width="4.851562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8515625" style="447" customWidth="1"/>
    <col min="17" max="17" width="5.140625" style="447" customWidth="1"/>
    <col min="18" max="18" width="4.28125" style="447" customWidth="1"/>
    <col min="19" max="19" width="11.8515625" style="581" bestFit="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1975</v>
      </c>
      <c r="B9" s="2139"/>
      <c r="C9" s="2306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1.45" customHeight="1">
      <c r="A12" s="2311"/>
      <c r="B12" s="2312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62.45" customHeight="1">
      <c r="A13" s="2295">
        <v>1</v>
      </c>
      <c r="B13" s="2313" t="s">
        <v>1976</v>
      </c>
      <c r="C13" s="2314"/>
      <c r="D13" s="2315" t="s">
        <v>1915</v>
      </c>
      <c r="E13" s="2316">
        <v>10000</v>
      </c>
      <c r="F13" s="2220"/>
      <c r="G13" s="2221"/>
      <c r="H13" s="2218"/>
      <c r="I13" s="2218">
        <v>1</v>
      </c>
      <c r="J13" s="2218"/>
      <c r="K13" s="2218"/>
      <c r="L13" s="2218"/>
      <c r="M13" s="2222"/>
      <c r="N13" s="1165"/>
      <c r="O13" s="1165"/>
      <c r="P13" s="2222"/>
      <c r="Q13" s="1165"/>
      <c r="R13" s="1165"/>
      <c r="S13" s="2213">
        <v>10000</v>
      </c>
      <c r="T13" s="2179">
        <f>+S13</f>
        <v>10000</v>
      </c>
    </row>
    <row r="14" spans="1:20" s="503" customFormat="1" ht="10.9" customHeight="1">
      <c r="A14" s="2295"/>
      <c r="B14" s="2286"/>
      <c r="C14" s="2206"/>
      <c r="D14" s="2207"/>
      <c r="E14" s="2208"/>
      <c r="F14" s="2321"/>
      <c r="G14" s="2210"/>
      <c r="H14" s="2207"/>
      <c r="I14" s="2207"/>
      <c r="J14" s="2207"/>
      <c r="K14" s="2207"/>
      <c r="L14" s="2207"/>
      <c r="M14" s="2211"/>
      <c r="N14" s="2212"/>
      <c r="O14" s="2212"/>
      <c r="P14" s="2211"/>
      <c r="Q14" s="2212"/>
      <c r="R14" s="2212"/>
      <c r="S14" s="2213"/>
      <c r="T14" s="2179">
        <f>+S14*K14</f>
        <v>0</v>
      </c>
    </row>
    <row r="15" spans="1:20" s="503" customFormat="1" ht="63" customHeight="1">
      <c r="A15" s="2295">
        <v>2</v>
      </c>
      <c r="B15" s="2313" t="s">
        <v>1977</v>
      </c>
      <c r="C15" s="2206"/>
      <c r="D15" s="2207" t="s">
        <v>1915</v>
      </c>
      <c r="E15" s="2208"/>
      <c r="F15" s="2209"/>
      <c r="G15" s="2210"/>
      <c r="H15" s="2207"/>
      <c r="I15" s="2207"/>
      <c r="J15" s="2207">
        <v>1</v>
      </c>
      <c r="K15" s="2207"/>
      <c r="L15" s="2207"/>
      <c r="M15" s="2211"/>
      <c r="N15" s="2212"/>
      <c r="O15" s="2212"/>
      <c r="P15" s="2211"/>
      <c r="Q15" s="2212"/>
      <c r="R15" s="2212"/>
      <c r="S15" s="2213">
        <v>10000</v>
      </c>
      <c r="T15" s="2179">
        <v>10000</v>
      </c>
    </row>
    <row r="16" spans="1:20" s="518" customFormat="1" ht="12" customHeight="1">
      <c r="A16" s="2322"/>
      <c r="B16" s="2323"/>
      <c r="C16" s="2217"/>
      <c r="D16" s="2215"/>
      <c r="E16" s="2292"/>
      <c r="F16" s="2220"/>
      <c r="G16" s="2221"/>
      <c r="H16" s="2218"/>
      <c r="I16" s="2218"/>
      <c r="J16" s="2218"/>
      <c r="K16" s="2218"/>
      <c r="L16" s="2218"/>
      <c r="M16" s="2222"/>
      <c r="N16" s="1165"/>
      <c r="O16" s="1165"/>
      <c r="P16" s="2222"/>
      <c r="Q16" s="1165"/>
      <c r="R16" s="1165"/>
      <c r="S16" s="2213"/>
      <c r="T16" s="2179">
        <f>+S16*K16</f>
        <v>0</v>
      </c>
    </row>
    <row r="17" spans="1:20" s="503" customFormat="1" ht="68.45" customHeight="1">
      <c r="A17" s="2204">
        <v>3</v>
      </c>
      <c r="B17" s="2313" t="s">
        <v>1978</v>
      </c>
      <c r="C17" s="2206"/>
      <c r="D17" s="2207" t="s">
        <v>1915</v>
      </c>
      <c r="E17" s="2208"/>
      <c r="F17" s="2209"/>
      <c r="G17" s="2210"/>
      <c r="H17" s="2207"/>
      <c r="I17" s="2207"/>
      <c r="J17" s="2207"/>
      <c r="K17" s="2207">
        <v>1</v>
      </c>
      <c r="L17" s="2207"/>
      <c r="M17" s="2211"/>
      <c r="N17" s="2212"/>
      <c r="O17" s="2212"/>
      <c r="P17" s="2211"/>
      <c r="Q17" s="2212"/>
      <c r="R17" s="2212"/>
      <c r="S17" s="2213">
        <v>10000</v>
      </c>
      <c r="T17" s="2179">
        <v>10000</v>
      </c>
    </row>
    <row r="18" spans="1:20" s="503" customFormat="1" ht="11.45" customHeight="1">
      <c r="A18" s="2204"/>
      <c r="B18" s="2286"/>
      <c r="C18" s="2206"/>
      <c r="D18" s="2207"/>
      <c r="E18" s="2208"/>
      <c r="F18" s="2209"/>
      <c r="G18" s="2210"/>
      <c r="H18" s="2207"/>
      <c r="I18" s="2207"/>
      <c r="J18" s="2207"/>
      <c r="K18" s="2207"/>
      <c r="L18" s="2207"/>
      <c r="M18" s="2211"/>
      <c r="N18" s="2212"/>
      <c r="O18" s="2212"/>
      <c r="P18" s="2211"/>
      <c r="Q18" s="2212"/>
      <c r="R18" s="2212"/>
      <c r="S18" s="2213"/>
      <c r="T18" s="2179">
        <f>+S18*K18</f>
        <v>0</v>
      </c>
    </row>
    <row r="19" spans="1:20" s="503" customFormat="1" ht="10.15" customHeight="1">
      <c r="A19" s="2204"/>
      <c r="B19" s="2286"/>
      <c r="C19" s="2206"/>
      <c r="D19" s="2207"/>
      <c r="E19" s="2208"/>
      <c r="F19" s="2209"/>
      <c r="G19" s="2210"/>
      <c r="H19" s="2207"/>
      <c r="I19" s="2207"/>
      <c r="J19" s="2207"/>
      <c r="K19" s="2207"/>
      <c r="L19" s="2207"/>
      <c r="M19" s="2211"/>
      <c r="N19" s="2212"/>
      <c r="O19" s="2212"/>
      <c r="P19" s="2211"/>
      <c r="Q19" s="2212"/>
      <c r="R19" s="2212"/>
      <c r="S19" s="2213"/>
      <c r="T19" s="2179">
        <f aca="true" t="shared" si="0" ref="T19:T21">+S19*I19</f>
        <v>0</v>
      </c>
    </row>
    <row r="20" spans="1:20" s="503" customFormat="1" ht="10.15" customHeight="1">
      <c r="A20" s="2204"/>
      <c r="B20" s="2286"/>
      <c r="C20" s="2206"/>
      <c r="D20" s="2207"/>
      <c r="E20" s="2208"/>
      <c r="F20" s="2209"/>
      <c r="G20" s="2210"/>
      <c r="H20" s="2207"/>
      <c r="I20" s="2207"/>
      <c r="J20" s="2207"/>
      <c r="K20" s="2207"/>
      <c r="L20" s="2207"/>
      <c r="M20" s="2211"/>
      <c r="N20" s="2212"/>
      <c r="O20" s="2212"/>
      <c r="P20" s="2211"/>
      <c r="Q20" s="2212"/>
      <c r="R20" s="2212"/>
      <c r="S20" s="2213"/>
      <c r="T20" s="2179">
        <f t="shared" si="0"/>
        <v>0</v>
      </c>
    </row>
    <row r="21" spans="1:20" s="503" customFormat="1" ht="10.15" customHeight="1">
      <c r="A21" s="2204"/>
      <c r="B21" s="2286"/>
      <c r="C21" s="2206"/>
      <c r="D21" s="2207"/>
      <c r="E21" s="2208"/>
      <c r="F21" s="2209"/>
      <c r="G21" s="2210"/>
      <c r="H21" s="2207"/>
      <c r="I21" s="2207"/>
      <c r="J21" s="2207"/>
      <c r="K21" s="2207"/>
      <c r="L21" s="2207"/>
      <c r="M21" s="2211"/>
      <c r="N21" s="2212"/>
      <c r="O21" s="2212"/>
      <c r="P21" s="2211"/>
      <c r="Q21" s="2212"/>
      <c r="R21" s="2212"/>
      <c r="S21" s="2213"/>
      <c r="T21" s="2179">
        <f t="shared" si="0"/>
        <v>0</v>
      </c>
    </row>
    <row r="22" spans="1:20" s="503" customFormat="1" ht="10.15" customHeight="1">
      <c r="A22" s="2204"/>
      <c r="B22" s="2286"/>
      <c r="C22" s="2206"/>
      <c r="D22" s="2207"/>
      <c r="E22" s="2208"/>
      <c r="F22" s="2209"/>
      <c r="G22" s="2210"/>
      <c r="H22" s="2207"/>
      <c r="I22" s="2207"/>
      <c r="J22" s="2207"/>
      <c r="K22" s="2207"/>
      <c r="L22" s="2207"/>
      <c r="M22" s="2211"/>
      <c r="N22" s="2212"/>
      <c r="O22" s="2212"/>
      <c r="P22" s="2211"/>
      <c r="Q22" s="2212"/>
      <c r="R22" s="2212"/>
      <c r="S22" s="2213"/>
      <c r="T22" s="2179"/>
    </row>
    <row r="23" spans="1:20" s="503" customFormat="1" ht="10.15" customHeight="1">
      <c r="A23" s="2204"/>
      <c r="B23" s="2327"/>
      <c r="C23" s="2206"/>
      <c r="D23" s="2207"/>
      <c r="E23" s="2208"/>
      <c r="F23" s="2209"/>
      <c r="G23" s="2210"/>
      <c r="H23" s="2207"/>
      <c r="I23" s="2207"/>
      <c r="J23" s="2207"/>
      <c r="K23" s="2207"/>
      <c r="L23" s="2207"/>
      <c r="M23" s="2211"/>
      <c r="N23" s="2212"/>
      <c r="O23" s="2212"/>
      <c r="P23" s="2211"/>
      <c r="Q23" s="2212"/>
      <c r="R23" s="2212"/>
      <c r="S23" s="2226"/>
      <c r="T23" s="2214">
        <f aca="true" t="shared" si="1" ref="T23">E23*S23</f>
        <v>0</v>
      </c>
    </row>
    <row r="24" spans="1:20" s="503" customFormat="1" ht="10.15" customHeight="1">
      <c r="A24" s="2228"/>
      <c r="B24" s="2229" t="s">
        <v>1938</v>
      </c>
      <c r="C24" s="2230"/>
      <c r="D24" s="2231"/>
      <c r="E24" s="2272"/>
      <c r="F24" s="2328"/>
      <c r="G24" s="2329"/>
      <c r="H24" s="2329"/>
      <c r="I24" s="2329"/>
      <c r="J24" s="2329"/>
      <c r="K24" s="2329"/>
      <c r="L24" s="2329"/>
      <c r="M24" s="2329"/>
      <c r="N24" s="2329"/>
      <c r="O24" s="2329"/>
      <c r="P24" s="2329"/>
      <c r="Q24" s="2329"/>
      <c r="R24" s="2329"/>
      <c r="S24" s="2330"/>
      <c r="T24" s="2235">
        <f>SUM(T13:T23)</f>
        <v>30000</v>
      </c>
    </row>
    <row r="25" spans="1:20" s="2237" customFormat="1" ht="11.25" hidden="1">
      <c r="A25" s="2236"/>
      <c r="C25" s="2137"/>
      <c r="D25" s="2238"/>
      <c r="E25" s="2129"/>
      <c r="F25" s="2239"/>
      <c r="G25" s="2126"/>
      <c r="H25" s="2126"/>
      <c r="I25" s="2240"/>
      <c r="J25" s="2240"/>
      <c r="K25" s="2240"/>
      <c r="L25" s="2240"/>
      <c r="M25" s="2126"/>
      <c r="N25" s="2241"/>
      <c r="S25" s="2242"/>
      <c r="T25" s="2243"/>
    </row>
    <row r="26" spans="1:20" s="2237" customFormat="1" ht="8.45" customHeight="1">
      <c r="A26" s="2244" t="s">
        <v>1939</v>
      </c>
      <c r="C26" s="2137"/>
      <c r="D26" s="2238"/>
      <c r="E26" s="2245"/>
      <c r="F26" s="2239"/>
      <c r="N26" s="2246"/>
      <c r="O26" s="2241"/>
      <c r="S26" s="2242"/>
      <c r="T26" s="2243"/>
    </row>
    <row r="27" spans="1:20" s="2237" customFormat="1" ht="11.45" customHeight="1">
      <c r="A27" s="2247" t="s">
        <v>245</v>
      </c>
      <c r="C27" s="2248"/>
      <c r="D27" s="2249"/>
      <c r="E27" s="2239"/>
      <c r="F27" s="2238"/>
      <c r="G27" s="2238"/>
      <c r="H27" s="2238"/>
      <c r="I27" s="2238"/>
      <c r="J27" s="2238"/>
      <c r="K27" s="2238"/>
      <c r="L27" s="2238"/>
      <c r="M27" s="2238"/>
      <c r="N27" s="2238"/>
      <c r="O27" s="2238"/>
      <c r="P27" s="2238"/>
      <c r="Q27" s="2238"/>
      <c r="R27" s="2242"/>
      <c r="S27" s="2253"/>
      <c r="T27" s="2254"/>
    </row>
    <row r="28" spans="1:20" s="2237" customFormat="1" ht="21.6" customHeight="1">
      <c r="A28" s="2247"/>
      <c r="B28" s="2331" t="s">
        <v>1940</v>
      </c>
      <c r="C28" s="2126"/>
      <c r="D28" s="2249"/>
      <c r="E28" s="2239"/>
      <c r="F28" s="2238"/>
      <c r="G28" s="2238"/>
      <c r="H28" s="2238"/>
      <c r="I28" s="2238"/>
      <c r="J28" s="2238"/>
      <c r="K28" s="2238"/>
      <c r="L28" s="2238"/>
      <c r="M28" s="2332" t="s">
        <v>1970</v>
      </c>
      <c r="N28" s="2332"/>
      <c r="O28" s="2332"/>
      <c r="P28" s="2332"/>
      <c r="Q28" s="2332"/>
      <c r="R28" s="2332"/>
      <c r="S28" s="2332"/>
      <c r="T28" s="2332"/>
    </row>
    <row r="29" spans="2:20" s="2237" customFormat="1" ht="17.45" customHeight="1">
      <c r="B29" s="2258" t="s">
        <v>1971</v>
      </c>
      <c r="C29" s="2137"/>
      <c r="D29" s="2238"/>
      <c r="E29" s="2245"/>
      <c r="F29" s="2239"/>
      <c r="M29" s="2333" t="s">
        <v>1972</v>
      </c>
      <c r="N29" s="2333"/>
      <c r="O29" s="2333"/>
      <c r="P29" s="2333"/>
      <c r="Q29" s="2333"/>
      <c r="R29" s="2333"/>
      <c r="S29" s="2333"/>
      <c r="T29" s="2333"/>
    </row>
  </sheetData>
  <mergeCells count="14">
    <mergeCell ref="G10:S10"/>
    <mergeCell ref="T10:T11"/>
    <mergeCell ref="M28:T28"/>
    <mergeCell ref="M29:T29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T28"/>
  <sheetViews>
    <sheetView showGridLines="0" view="pageBreakPreview" zoomScaleSheetLayoutView="100" workbookViewId="0" topLeftCell="A13">
      <selection activeCell="B28" sqref="B28"/>
    </sheetView>
  </sheetViews>
  <sheetFormatPr defaultColWidth="8.28125" defaultRowHeight="15"/>
  <cols>
    <col min="1" max="1" width="3.28125" style="447" customWidth="1"/>
    <col min="2" max="2" width="28.57421875" style="447" customWidth="1"/>
    <col min="3" max="3" width="8.00390625" style="458" customWidth="1"/>
    <col min="4" max="4" width="5.8515625" style="490" customWidth="1"/>
    <col min="5" max="5" width="9.28125" style="583" customWidth="1"/>
    <col min="6" max="6" width="7.57421875" style="578" customWidth="1"/>
    <col min="7" max="7" width="4.7109375" style="447" customWidth="1"/>
    <col min="8" max="9" width="5.28125" style="447" customWidth="1"/>
    <col min="10" max="10" width="6.00390625" style="447" customWidth="1"/>
    <col min="11" max="11" width="4.851562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8515625" style="447" customWidth="1"/>
    <col min="17" max="17" width="5.140625" style="447" customWidth="1"/>
    <col min="18" max="18" width="4.28125" style="447" customWidth="1"/>
    <col min="19" max="19" width="11.8515625" style="581" bestFit="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1975</v>
      </c>
      <c r="B9" s="2139"/>
      <c r="C9" s="2306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1.45" customHeight="1">
      <c r="A12" s="2311"/>
      <c r="B12" s="2312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62.45" customHeight="1">
      <c r="A13" s="2295">
        <v>1</v>
      </c>
      <c r="B13" s="2313" t="s">
        <v>1979</v>
      </c>
      <c r="C13" s="2314"/>
      <c r="D13" s="2315" t="s">
        <v>1915</v>
      </c>
      <c r="E13" s="2316">
        <v>25000</v>
      </c>
      <c r="F13" s="2220"/>
      <c r="G13" s="2221"/>
      <c r="H13" s="2218"/>
      <c r="I13" s="2218"/>
      <c r="J13" s="2218"/>
      <c r="K13" s="2218">
        <v>1</v>
      </c>
      <c r="L13" s="2218"/>
      <c r="M13" s="2222"/>
      <c r="N13" s="1165"/>
      <c r="O13" s="1165">
        <v>1</v>
      </c>
      <c r="P13" s="2222"/>
      <c r="Q13" s="1165"/>
      <c r="R13" s="1165"/>
      <c r="S13" s="2213">
        <v>25000</v>
      </c>
      <c r="T13" s="2179">
        <f>+S13*2</f>
        <v>50000</v>
      </c>
    </row>
    <row r="14" spans="1:20" s="503" customFormat="1" ht="10.9" customHeight="1">
      <c r="A14" s="2295"/>
      <c r="B14" s="2286"/>
      <c r="C14" s="2206"/>
      <c r="D14" s="2207"/>
      <c r="E14" s="2208"/>
      <c r="F14" s="2321"/>
      <c r="G14" s="2210"/>
      <c r="H14" s="2207"/>
      <c r="I14" s="2207"/>
      <c r="J14" s="2207"/>
      <c r="K14" s="2207"/>
      <c r="L14" s="2207"/>
      <c r="M14" s="2211"/>
      <c r="N14" s="2212"/>
      <c r="O14" s="2212"/>
      <c r="P14" s="2211"/>
      <c r="Q14" s="2212"/>
      <c r="R14" s="2212"/>
      <c r="S14" s="2213"/>
      <c r="T14" s="2179">
        <f>+S14*K14</f>
        <v>0</v>
      </c>
    </row>
    <row r="15" spans="1:20" s="503" customFormat="1" ht="63" customHeight="1">
      <c r="A15" s="2295">
        <v>2</v>
      </c>
      <c r="B15" s="2334" t="s">
        <v>1980</v>
      </c>
      <c r="C15" s="2206"/>
      <c r="D15" s="2207" t="s">
        <v>1915</v>
      </c>
      <c r="E15" s="2208">
        <v>8000</v>
      </c>
      <c r="F15" s="2209"/>
      <c r="G15" s="2210"/>
      <c r="H15" s="2207"/>
      <c r="I15" s="2207">
        <v>1</v>
      </c>
      <c r="J15" s="2207"/>
      <c r="K15" s="2207"/>
      <c r="L15" s="2207">
        <v>1</v>
      </c>
      <c r="M15" s="2211"/>
      <c r="N15" s="2212">
        <v>1</v>
      </c>
      <c r="O15" s="2212"/>
      <c r="P15" s="2211">
        <v>1</v>
      </c>
      <c r="Q15" s="2212"/>
      <c r="R15" s="2212"/>
      <c r="S15" s="2213">
        <v>8000</v>
      </c>
      <c r="T15" s="2179">
        <f>+S15*4</f>
        <v>32000</v>
      </c>
    </row>
    <row r="16" spans="1:20" s="518" customFormat="1" ht="12" customHeight="1">
      <c r="A16" s="2322"/>
      <c r="B16" s="2335"/>
      <c r="C16" s="2217"/>
      <c r="D16" s="2215"/>
      <c r="E16" s="2292"/>
      <c r="F16" s="2220"/>
      <c r="G16" s="2221"/>
      <c r="H16" s="2218"/>
      <c r="I16" s="2218"/>
      <c r="J16" s="2218"/>
      <c r="K16" s="2218"/>
      <c r="L16" s="2218"/>
      <c r="M16" s="2222"/>
      <c r="N16" s="1165"/>
      <c r="O16" s="1165"/>
      <c r="P16" s="2222"/>
      <c r="Q16" s="1165"/>
      <c r="R16" s="1165"/>
      <c r="S16" s="2213"/>
      <c r="T16" s="2179">
        <f>+S16*K16</f>
        <v>0</v>
      </c>
    </row>
    <row r="17" spans="1:20" s="503" customFormat="1" ht="11.45" customHeight="1">
      <c r="A17" s="2204"/>
      <c r="B17" s="2286"/>
      <c r="C17" s="2206"/>
      <c r="D17" s="2207"/>
      <c r="E17" s="2208"/>
      <c r="F17" s="2209"/>
      <c r="G17" s="2210"/>
      <c r="H17" s="2207"/>
      <c r="I17" s="2207"/>
      <c r="J17" s="2207"/>
      <c r="K17" s="2207"/>
      <c r="L17" s="2207"/>
      <c r="M17" s="2211"/>
      <c r="N17" s="2212"/>
      <c r="O17" s="2212"/>
      <c r="P17" s="2211"/>
      <c r="Q17" s="2212"/>
      <c r="R17" s="2212"/>
      <c r="S17" s="2213"/>
      <c r="T17" s="2179">
        <f>+S17*K17</f>
        <v>0</v>
      </c>
    </row>
    <row r="18" spans="1:20" s="503" customFormat="1" ht="10.15" customHeight="1">
      <c r="A18" s="2204"/>
      <c r="B18" s="2286"/>
      <c r="C18" s="2206"/>
      <c r="D18" s="2207"/>
      <c r="E18" s="2208"/>
      <c r="F18" s="2209"/>
      <c r="G18" s="2210"/>
      <c r="H18" s="2207"/>
      <c r="I18" s="2207"/>
      <c r="J18" s="2207"/>
      <c r="K18" s="2207"/>
      <c r="L18" s="2207"/>
      <c r="M18" s="2211"/>
      <c r="N18" s="2212"/>
      <c r="O18" s="2212"/>
      <c r="P18" s="2211"/>
      <c r="Q18" s="2212"/>
      <c r="R18" s="2212"/>
      <c r="S18" s="2213"/>
      <c r="T18" s="2179">
        <f aca="true" t="shared" si="0" ref="T18:T20">+S18*I18</f>
        <v>0</v>
      </c>
    </row>
    <row r="19" spans="1:20" s="503" customFormat="1" ht="10.15" customHeight="1">
      <c r="A19" s="2204"/>
      <c r="B19" s="2286"/>
      <c r="C19" s="2206"/>
      <c r="D19" s="2207"/>
      <c r="E19" s="2208"/>
      <c r="F19" s="2209"/>
      <c r="G19" s="2210"/>
      <c r="H19" s="2207"/>
      <c r="I19" s="2207"/>
      <c r="J19" s="2207"/>
      <c r="K19" s="2207"/>
      <c r="L19" s="2207"/>
      <c r="M19" s="2211"/>
      <c r="N19" s="2212"/>
      <c r="O19" s="2212"/>
      <c r="P19" s="2211"/>
      <c r="Q19" s="2212"/>
      <c r="R19" s="2212"/>
      <c r="S19" s="2213"/>
      <c r="T19" s="2179">
        <f t="shared" si="0"/>
        <v>0</v>
      </c>
    </row>
    <row r="20" spans="1:20" s="503" customFormat="1" ht="10.15" customHeight="1">
      <c r="A20" s="2204"/>
      <c r="B20" s="2286"/>
      <c r="C20" s="2206"/>
      <c r="D20" s="2207"/>
      <c r="E20" s="2208"/>
      <c r="F20" s="2209"/>
      <c r="G20" s="2210"/>
      <c r="H20" s="2207"/>
      <c r="I20" s="2207"/>
      <c r="J20" s="2207"/>
      <c r="K20" s="2207"/>
      <c r="L20" s="2207"/>
      <c r="M20" s="2211"/>
      <c r="N20" s="2212"/>
      <c r="O20" s="2212"/>
      <c r="P20" s="2211"/>
      <c r="Q20" s="2212"/>
      <c r="R20" s="2212"/>
      <c r="S20" s="2213"/>
      <c r="T20" s="2179">
        <f t="shared" si="0"/>
        <v>0</v>
      </c>
    </row>
    <row r="21" spans="1:20" s="503" customFormat="1" ht="10.15" customHeight="1">
      <c r="A21" s="2204"/>
      <c r="B21" s="2286"/>
      <c r="C21" s="2206"/>
      <c r="D21" s="2207"/>
      <c r="E21" s="2208"/>
      <c r="F21" s="2209"/>
      <c r="G21" s="2210"/>
      <c r="H21" s="2207"/>
      <c r="I21" s="2207"/>
      <c r="J21" s="2207"/>
      <c r="K21" s="2207"/>
      <c r="L21" s="2207"/>
      <c r="M21" s="2211"/>
      <c r="N21" s="2212"/>
      <c r="O21" s="2212"/>
      <c r="P21" s="2211"/>
      <c r="Q21" s="2212"/>
      <c r="R21" s="2212"/>
      <c r="S21" s="2213"/>
      <c r="T21" s="2179"/>
    </row>
    <row r="22" spans="1:20" s="503" customFormat="1" ht="10.15" customHeight="1">
      <c r="A22" s="2204"/>
      <c r="B22" s="2327"/>
      <c r="C22" s="2206"/>
      <c r="D22" s="2207"/>
      <c r="E22" s="2208"/>
      <c r="F22" s="2209"/>
      <c r="G22" s="2210"/>
      <c r="H22" s="2207"/>
      <c r="I22" s="2207"/>
      <c r="J22" s="2207"/>
      <c r="K22" s="2207"/>
      <c r="L22" s="2207"/>
      <c r="M22" s="2211"/>
      <c r="N22" s="2212"/>
      <c r="O22" s="2212"/>
      <c r="P22" s="2211"/>
      <c r="Q22" s="2212"/>
      <c r="R22" s="2212"/>
      <c r="S22" s="2226"/>
      <c r="T22" s="2214">
        <f aca="true" t="shared" si="1" ref="T22">E22*S22</f>
        <v>0</v>
      </c>
    </row>
    <row r="23" spans="1:20" s="503" customFormat="1" ht="10.15" customHeight="1">
      <c r="A23" s="2228"/>
      <c r="B23" s="2229" t="s">
        <v>1938</v>
      </c>
      <c r="C23" s="2230"/>
      <c r="D23" s="2231"/>
      <c r="E23" s="2272"/>
      <c r="F23" s="2328"/>
      <c r="G23" s="2329"/>
      <c r="H23" s="2329"/>
      <c r="I23" s="2329"/>
      <c r="J23" s="2329"/>
      <c r="K23" s="2329"/>
      <c r="L23" s="2329"/>
      <c r="M23" s="2329"/>
      <c r="N23" s="2329"/>
      <c r="O23" s="2329"/>
      <c r="P23" s="2329"/>
      <c r="Q23" s="2329"/>
      <c r="R23" s="2329"/>
      <c r="S23" s="2330"/>
      <c r="T23" s="2235">
        <f>SUM(T13:T22)</f>
        <v>82000</v>
      </c>
    </row>
    <row r="24" spans="1:20" s="2237" customFormat="1" ht="11.25" hidden="1">
      <c r="A24" s="2236"/>
      <c r="C24" s="2137"/>
      <c r="D24" s="2238"/>
      <c r="E24" s="2129"/>
      <c r="F24" s="2239"/>
      <c r="G24" s="2126"/>
      <c r="H24" s="2126"/>
      <c r="I24" s="2240"/>
      <c r="J24" s="2240"/>
      <c r="K24" s="2240"/>
      <c r="L24" s="2240"/>
      <c r="M24" s="2126"/>
      <c r="N24" s="2241"/>
      <c r="S24" s="2242"/>
      <c r="T24" s="2243"/>
    </row>
    <row r="25" spans="1:20" s="2237" customFormat="1" ht="8.45" customHeight="1">
      <c r="A25" s="2244" t="s">
        <v>1939</v>
      </c>
      <c r="C25" s="2137"/>
      <c r="D25" s="2238"/>
      <c r="E25" s="2245"/>
      <c r="F25" s="2239"/>
      <c r="N25" s="2246"/>
      <c r="O25" s="2241"/>
      <c r="S25" s="2242"/>
      <c r="T25" s="2243"/>
    </row>
    <row r="26" spans="1:20" s="2237" customFormat="1" ht="11.45" customHeight="1">
      <c r="A26" s="2247" t="s">
        <v>245</v>
      </c>
      <c r="C26" s="2248"/>
      <c r="D26" s="2249"/>
      <c r="E26" s="2239"/>
      <c r="F26" s="2238"/>
      <c r="G26" s="2238"/>
      <c r="H26" s="2238"/>
      <c r="I26" s="2238"/>
      <c r="J26" s="2238"/>
      <c r="K26" s="2238"/>
      <c r="L26" s="2238"/>
      <c r="M26" s="2238"/>
      <c r="N26" s="2238"/>
      <c r="O26" s="2238"/>
      <c r="P26" s="2238"/>
      <c r="Q26" s="2238"/>
      <c r="R26" s="2242"/>
      <c r="S26" s="2253"/>
      <c r="T26" s="2254"/>
    </row>
    <row r="27" spans="1:20" s="2237" customFormat="1" ht="21.6" customHeight="1">
      <c r="A27" s="2247"/>
      <c r="B27" s="2331" t="s">
        <v>1940</v>
      </c>
      <c r="C27" s="2126"/>
      <c r="D27" s="2249"/>
      <c r="E27" s="2239"/>
      <c r="F27" s="2238"/>
      <c r="G27" s="2238"/>
      <c r="H27" s="2238"/>
      <c r="I27" s="2238"/>
      <c r="J27" s="2238"/>
      <c r="K27" s="2238"/>
      <c r="L27" s="2238"/>
      <c r="M27" s="2332" t="s">
        <v>1970</v>
      </c>
      <c r="N27" s="2332"/>
      <c r="O27" s="2332"/>
      <c r="P27" s="2332"/>
      <c r="Q27" s="2332"/>
      <c r="R27" s="2332"/>
      <c r="S27" s="2332"/>
      <c r="T27" s="2332"/>
    </row>
    <row r="28" spans="2:20" s="2237" customFormat="1" ht="17.45" customHeight="1">
      <c r="B28" s="2258" t="s">
        <v>1971</v>
      </c>
      <c r="C28" s="2137"/>
      <c r="D28" s="2238"/>
      <c r="E28" s="2245"/>
      <c r="F28" s="2239"/>
      <c r="M28" s="2333" t="s">
        <v>1972</v>
      </c>
      <c r="N28" s="2333"/>
      <c r="O28" s="2333"/>
      <c r="P28" s="2333"/>
      <c r="Q28" s="2333"/>
      <c r="R28" s="2333"/>
      <c r="S28" s="2333"/>
      <c r="T28" s="2333"/>
    </row>
  </sheetData>
  <mergeCells count="14">
    <mergeCell ref="G10:S10"/>
    <mergeCell ref="T10:T11"/>
    <mergeCell ref="M27:T27"/>
    <mergeCell ref="M28:T28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T28"/>
  <sheetViews>
    <sheetView showGridLines="0" view="pageBreakPreview" zoomScaleSheetLayoutView="100" workbookViewId="0" topLeftCell="A4">
      <selection activeCell="B28" sqref="B28"/>
    </sheetView>
  </sheetViews>
  <sheetFormatPr defaultColWidth="8.28125" defaultRowHeight="15"/>
  <cols>
    <col min="1" max="1" width="3.28125" style="447" customWidth="1"/>
    <col min="2" max="2" width="28.57421875" style="447" customWidth="1"/>
    <col min="3" max="3" width="8.00390625" style="458" customWidth="1"/>
    <col min="4" max="4" width="5.8515625" style="490" customWidth="1"/>
    <col min="5" max="5" width="9.28125" style="583" customWidth="1"/>
    <col min="6" max="6" width="7.57421875" style="578" customWidth="1"/>
    <col min="7" max="7" width="4.7109375" style="447" customWidth="1"/>
    <col min="8" max="9" width="5.28125" style="447" customWidth="1"/>
    <col min="10" max="10" width="6.00390625" style="447" customWidth="1"/>
    <col min="11" max="11" width="4.851562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8515625" style="447" customWidth="1"/>
    <col min="17" max="17" width="5.140625" style="447" customWidth="1"/>
    <col min="18" max="18" width="4.28125" style="447" customWidth="1"/>
    <col min="19" max="19" width="11.8515625" style="581" bestFit="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1981</v>
      </c>
      <c r="B9" s="2139"/>
      <c r="C9" s="2306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1.45" customHeight="1">
      <c r="A12" s="2311"/>
      <c r="B12" s="2312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48.6" customHeight="1">
      <c r="A13" s="2295">
        <v>1</v>
      </c>
      <c r="B13" s="2334" t="s">
        <v>1982</v>
      </c>
      <c r="C13" s="2314"/>
      <c r="D13" s="2315" t="s">
        <v>1915</v>
      </c>
      <c r="E13" s="2316">
        <v>17500</v>
      </c>
      <c r="F13" s="2220"/>
      <c r="G13" s="2221"/>
      <c r="H13" s="2218"/>
      <c r="I13" s="2218"/>
      <c r="J13" s="2218"/>
      <c r="K13" s="2218">
        <v>1</v>
      </c>
      <c r="L13" s="2218"/>
      <c r="M13" s="2222"/>
      <c r="N13" s="1165"/>
      <c r="O13" s="1165"/>
      <c r="P13" s="2222"/>
      <c r="Q13" s="1165"/>
      <c r="R13" s="1165"/>
      <c r="S13" s="2213">
        <f>+E13</f>
        <v>17500</v>
      </c>
      <c r="T13" s="2179">
        <f>+S13</f>
        <v>17500</v>
      </c>
    </row>
    <row r="14" spans="1:20" s="558" customFormat="1" ht="10.9" customHeight="1">
      <c r="A14" s="2295"/>
      <c r="B14" s="2323"/>
      <c r="C14" s="2336"/>
      <c r="D14" s="2322"/>
      <c r="E14" s="2337"/>
      <c r="F14" s="2338"/>
      <c r="G14" s="2339"/>
      <c r="H14" s="2322"/>
      <c r="I14" s="2322"/>
      <c r="J14" s="2322"/>
      <c r="K14" s="2322"/>
      <c r="L14" s="2322"/>
      <c r="M14" s="2340"/>
      <c r="N14" s="2341"/>
      <c r="O14" s="2341"/>
      <c r="P14" s="2340"/>
      <c r="Q14" s="2341"/>
      <c r="R14" s="2341"/>
      <c r="S14" s="2342"/>
      <c r="T14" s="2343"/>
    </row>
    <row r="15" spans="1:20" s="503" customFormat="1" ht="43.9" customHeight="1">
      <c r="A15" s="2295">
        <v>2</v>
      </c>
      <c r="B15" s="2334" t="s">
        <v>1983</v>
      </c>
      <c r="C15" s="2206"/>
      <c r="D15" s="2207" t="s">
        <v>1915</v>
      </c>
      <c r="E15" s="2208">
        <v>20000</v>
      </c>
      <c r="F15" s="2209"/>
      <c r="G15" s="2210"/>
      <c r="H15" s="2207"/>
      <c r="I15" s="2207"/>
      <c r="J15" s="2207"/>
      <c r="K15" s="2207">
        <v>1</v>
      </c>
      <c r="L15" s="2207"/>
      <c r="M15" s="2211"/>
      <c r="N15" s="2212"/>
      <c r="O15" s="2212"/>
      <c r="P15" s="2211"/>
      <c r="Q15" s="2212"/>
      <c r="R15" s="2212"/>
      <c r="S15" s="2213">
        <f>+E15</f>
        <v>20000</v>
      </c>
      <c r="T15" s="2179">
        <f>+S15</f>
        <v>20000</v>
      </c>
    </row>
    <row r="16" spans="1:20" s="518" customFormat="1" ht="12" customHeight="1">
      <c r="A16" s="2322"/>
      <c r="B16" s="2323"/>
      <c r="C16" s="2217"/>
      <c r="D16" s="2215"/>
      <c r="E16" s="2292"/>
      <c r="F16" s="2220"/>
      <c r="G16" s="2221"/>
      <c r="H16" s="2218"/>
      <c r="I16" s="2218"/>
      <c r="J16" s="2218"/>
      <c r="K16" s="2218"/>
      <c r="L16" s="2218"/>
      <c r="M16" s="2222"/>
      <c r="N16" s="1165"/>
      <c r="O16" s="1165"/>
      <c r="P16" s="2222"/>
      <c r="Q16" s="1165"/>
      <c r="R16" s="1165"/>
      <c r="S16" s="2213"/>
      <c r="T16" s="2179">
        <f>+S16*K16</f>
        <v>0</v>
      </c>
    </row>
    <row r="17" spans="1:20" s="503" customFormat="1" ht="11.45" customHeight="1">
      <c r="A17" s="2204"/>
      <c r="B17" s="2286"/>
      <c r="C17" s="2206"/>
      <c r="D17" s="2207"/>
      <c r="E17" s="2208"/>
      <c r="F17" s="2209"/>
      <c r="G17" s="2210"/>
      <c r="H17" s="2207"/>
      <c r="I17" s="2207"/>
      <c r="J17" s="2207"/>
      <c r="K17" s="2207"/>
      <c r="L17" s="2207"/>
      <c r="M17" s="2211"/>
      <c r="N17" s="2212"/>
      <c r="O17" s="2212"/>
      <c r="P17" s="2211"/>
      <c r="Q17" s="2212"/>
      <c r="R17" s="2212"/>
      <c r="S17" s="2213"/>
      <c r="T17" s="2179">
        <f>+S17*K17</f>
        <v>0</v>
      </c>
    </row>
    <row r="18" spans="1:20" s="503" customFormat="1" ht="10.15" customHeight="1">
      <c r="A18" s="2204"/>
      <c r="B18" s="2286"/>
      <c r="C18" s="2206"/>
      <c r="D18" s="2207"/>
      <c r="E18" s="2208"/>
      <c r="F18" s="2209"/>
      <c r="G18" s="2210"/>
      <c r="H18" s="2207"/>
      <c r="I18" s="2207"/>
      <c r="J18" s="2207"/>
      <c r="K18" s="2207"/>
      <c r="L18" s="2207"/>
      <c r="M18" s="2211"/>
      <c r="N18" s="2212"/>
      <c r="O18" s="2212"/>
      <c r="P18" s="2211"/>
      <c r="Q18" s="2212"/>
      <c r="R18" s="2212"/>
      <c r="S18" s="2213"/>
      <c r="T18" s="2179">
        <f aca="true" t="shared" si="0" ref="T18:T20">+S18*I18</f>
        <v>0</v>
      </c>
    </row>
    <row r="19" spans="1:20" s="503" customFormat="1" ht="10.15" customHeight="1">
      <c r="A19" s="2204"/>
      <c r="B19" s="2286"/>
      <c r="C19" s="2206"/>
      <c r="D19" s="2207"/>
      <c r="E19" s="2208"/>
      <c r="F19" s="2209"/>
      <c r="G19" s="2210"/>
      <c r="H19" s="2207"/>
      <c r="I19" s="2207"/>
      <c r="J19" s="2207"/>
      <c r="K19" s="2207"/>
      <c r="L19" s="2207"/>
      <c r="M19" s="2211"/>
      <c r="N19" s="2212"/>
      <c r="O19" s="2212"/>
      <c r="P19" s="2211"/>
      <c r="Q19" s="2212"/>
      <c r="R19" s="2212"/>
      <c r="S19" s="2213"/>
      <c r="T19" s="2179">
        <f t="shared" si="0"/>
        <v>0</v>
      </c>
    </row>
    <row r="20" spans="1:20" s="503" customFormat="1" ht="10.15" customHeight="1">
      <c r="A20" s="2204"/>
      <c r="B20" s="2286"/>
      <c r="C20" s="2206"/>
      <c r="D20" s="2207"/>
      <c r="E20" s="2208"/>
      <c r="F20" s="2209"/>
      <c r="G20" s="2210"/>
      <c r="H20" s="2207"/>
      <c r="I20" s="2207"/>
      <c r="J20" s="2207"/>
      <c r="K20" s="2207"/>
      <c r="L20" s="2207"/>
      <c r="M20" s="2211"/>
      <c r="N20" s="2212"/>
      <c r="O20" s="2212"/>
      <c r="P20" s="2211"/>
      <c r="Q20" s="2212"/>
      <c r="R20" s="2212"/>
      <c r="S20" s="2213"/>
      <c r="T20" s="2179">
        <f t="shared" si="0"/>
        <v>0</v>
      </c>
    </row>
    <row r="21" spans="1:20" s="503" customFormat="1" ht="10.15" customHeight="1">
      <c r="A21" s="2204"/>
      <c r="B21" s="2286"/>
      <c r="C21" s="2206"/>
      <c r="D21" s="2207"/>
      <c r="E21" s="2208"/>
      <c r="F21" s="2209"/>
      <c r="G21" s="2210"/>
      <c r="H21" s="2207"/>
      <c r="I21" s="2207"/>
      <c r="J21" s="2207"/>
      <c r="K21" s="2207"/>
      <c r="L21" s="2207"/>
      <c r="M21" s="2211"/>
      <c r="N21" s="2212"/>
      <c r="O21" s="2212"/>
      <c r="P21" s="2211"/>
      <c r="Q21" s="2212"/>
      <c r="R21" s="2212"/>
      <c r="S21" s="2213"/>
      <c r="T21" s="2179"/>
    </row>
    <row r="22" spans="1:20" s="503" customFormat="1" ht="10.15" customHeight="1">
      <c r="A22" s="2204"/>
      <c r="B22" s="2327"/>
      <c r="C22" s="2206"/>
      <c r="D22" s="2207"/>
      <c r="E22" s="2208"/>
      <c r="F22" s="2209"/>
      <c r="G22" s="2210"/>
      <c r="H22" s="2207"/>
      <c r="I22" s="2207"/>
      <c r="J22" s="2207"/>
      <c r="K22" s="2207"/>
      <c r="L22" s="2207"/>
      <c r="M22" s="2211"/>
      <c r="N22" s="2212"/>
      <c r="O22" s="2212"/>
      <c r="P22" s="2211"/>
      <c r="Q22" s="2212"/>
      <c r="R22" s="2212"/>
      <c r="S22" s="2226"/>
      <c r="T22" s="2214">
        <f aca="true" t="shared" si="1" ref="T22">E22*S22</f>
        <v>0</v>
      </c>
    </row>
    <row r="23" spans="1:20" s="503" customFormat="1" ht="10.15" customHeight="1">
      <c r="A23" s="2228"/>
      <c r="B23" s="2229" t="s">
        <v>1938</v>
      </c>
      <c r="C23" s="2230"/>
      <c r="D23" s="2231"/>
      <c r="E23" s="2272"/>
      <c r="F23" s="2328"/>
      <c r="G23" s="2329"/>
      <c r="H23" s="2329"/>
      <c r="I23" s="2329"/>
      <c r="J23" s="2329"/>
      <c r="K23" s="2329"/>
      <c r="L23" s="2329"/>
      <c r="M23" s="2329"/>
      <c r="N23" s="2329"/>
      <c r="O23" s="2329"/>
      <c r="P23" s="2329"/>
      <c r="Q23" s="2329"/>
      <c r="R23" s="2329"/>
      <c r="S23" s="2330"/>
      <c r="T23" s="2235">
        <f>SUM(T13:T22)</f>
        <v>37500</v>
      </c>
    </row>
    <row r="24" spans="1:20" s="2237" customFormat="1" ht="11.25" hidden="1">
      <c r="A24" s="2236"/>
      <c r="C24" s="2137"/>
      <c r="D24" s="2238"/>
      <c r="E24" s="2129"/>
      <c r="F24" s="2239"/>
      <c r="G24" s="2126"/>
      <c r="H24" s="2126"/>
      <c r="I24" s="2240"/>
      <c r="J24" s="2240"/>
      <c r="K24" s="2240"/>
      <c r="L24" s="2240"/>
      <c r="M24" s="2126"/>
      <c r="N24" s="2241"/>
      <c r="S24" s="2242"/>
      <c r="T24" s="2243"/>
    </row>
    <row r="25" spans="1:20" s="2237" customFormat="1" ht="8.45" customHeight="1">
      <c r="A25" s="2244" t="s">
        <v>1939</v>
      </c>
      <c r="C25" s="2137"/>
      <c r="D25" s="2238"/>
      <c r="E25" s="2245"/>
      <c r="F25" s="2239"/>
      <c r="N25" s="2246"/>
      <c r="O25" s="2241"/>
      <c r="S25" s="2242"/>
      <c r="T25" s="2243"/>
    </row>
    <row r="26" spans="1:20" s="2237" customFormat="1" ht="11.45" customHeight="1">
      <c r="A26" s="2247" t="s">
        <v>245</v>
      </c>
      <c r="C26" s="2248"/>
      <c r="D26" s="2249"/>
      <c r="E26" s="2239"/>
      <c r="F26" s="2238"/>
      <c r="G26" s="2238"/>
      <c r="H26" s="2238"/>
      <c r="I26" s="2238"/>
      <c r="J26" s="2238"/>
      <c r="K26" s="2238"/>
      <c r="L26" s="2238"/>
      <c r="M26" s="2238"/>
      <c r="N26" s="2238"/>
      <c r="O26" s="2238"/>
      <c r="P26" s="2238"/>
      <c r="Q26" s="2238"/>
      <c r="R26" s="2242"/>
      <c r="S26" s="2253"/>
      <c r="T26" s="2254"/>
    </row>
    <row r="27" spans="1:20" s="2237" customFormat="1" ht="21.6" customHeight="1">
      <c r="A27" s="2247"/>
      <c r="B27" s="2331" t="s">
        <v>1940</v>
      </c>
      <c r="C27" s="2126"/>
      <c r="D27" s="2249"/>
      <c r="E27" s="2239"/>
      <c r="F27" s="2238"/>
      <c r="G27" s="2238"/>
      <c r="H27" s="2238"/>
      <c r="I27" s="2238"/>
      <c r="J27" s="2238"/>
      <c r="K27" s="2238"/>
      <c r="L27" s="2238"/>
      <c r="M27" s="2332" t="s">
        <v>1970</v>
      </c>
      <c r="N27" s="2332"/>
      <c r="O27" s="2332"/>
      <c r="P27" s="2332"/>
      <c r="Q27" s="2332"/>
      <c r="R27" s="2332"/>
      <c r="S27" s="2332"/>
      <c r="T27" s="2332"/>
    </row>
    <row r="28" spans="2:20" s="2237" customFormat="1" ht="17.45" customHeight="1">
      <c r="B28" s="2258" t="s">
        <v>1971</v>
      </c>
      <c r="C28" s="2137"/>
      <c r="D28" s="2238"/>
      <c r="E28" s="2245"/>
      <c r="F28" s="2239"/>
      <c r="M28" s="2333" t="s">
        <v>1972</v>
      </c>
      <c r="N28" s="2333"/>
      <c r="O28" s="2333"/>
      <c r="P28" s="2333"/>
      <c r="Q28" s="2333"/>
      <c r="R28" s="2333"/>
      <c r="S28" s="2333"/>
      <c r="T28" s="2333"/>
    </row>
  </sheetData>
  <mergeCells count="14">
    <mergeCell ref="G10:S10"/>
    <mergeCell ref="T10:T11"/>
    <mergeCell ref="M27:T27"/>
    <mergeCell ref="M28:T28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V28"/>
  <sheetViews>
    <sheetView showGridLines="0" view="pageBreakPreview" zoomScaleSheetLayoutView="100" workbookViewId="0" topLeftCell="C1">
      <selection activeCell="B28" sqref="B28"/>
    </sheetView>
  </sheetViews>
  <sheetFormatPr defaultColWidth="8.28125" defaultRowHeight="15"/>
  <cols>
    <col min="1" max="1" width="3.28125" style="447" customWidth="1"/>
    <col min="2" max="2" width="28.57421875" style="447" customWidth="1"/>
    <col min="3" max="3" width="8.00390625" style="458" customWidth="1"/>
    <col min="4" max="4" width="5.8515625" style="490" customWidth="1"/>
    <col min="5" max="5" width="9.28125" style="583" customWidth="1"/>
    <col min="6" max="6" width="7.57421875" style="578" customWidth="1"/>
    <col min="7" max="7" width="4.7109375" style="447" customWidth="1"/>
    <col min="8" max="9" width="5.28125" style="447" customWidth="1"/>
    <col min="10" max="10" width="6.00390625" style="447" customWidth="1"/>
    <col min="11" max="11" width="4.851562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8515625" style="447" customWidth="1"/>
    <col min="17" max="17" width="5.140625" style="447" customWidth="1"/>
    <col min="18" max="18" width="4.28125" style="447" customWidth="1"/>
    <col min="19" max="19" width="11.8515625" style="581" bestFit="1" customWidth="1"/>
    <col min="20" max="20" width="14.7109375" style="1890" bestFit="1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1984</v>
      </c>
      <c r="B9" s="2139"/>
      <c r="C9" s="2306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1.45" customHeight="1">
      <c r="A12" s="2311"/>
      <c r="B12" s="2312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48.6" customHeight="1">
      <c r="A13" s="2295">
        <v>1</v>
      </c>
      <c r="B13" s="2334" t="s">
        <v>1985</v>
      </c>
      <c r="C13" s="2314"/>
      <c r="D13" s="2315" t="s">
        <v>1915</v>
      </c>
      <c r="E13" s="2316">
        <v>59500</v>
      </c>
      <c r="F13" s="2220"/>
      <c r="G13" s="2221"/>
      <c r="H13" s="2218"/>
      <c r="I13" s="2218"/>
      <c r="J13" s="2218"/>
      <c r="K13" s="2218"/>
      <c r="L13" s="2218"/>
      <c r="M13" s="2222"/>
      <c r="N13" s="1165">
        <v>1</v>
      </c>
      <c r="O13" s="1165"/>
      <c r="P13" s="2222"/>
      <c r="Q13" s="1165"/>
      <c r="R13" s="1165"/>
      <c r="S13" s="2213">
        <v>60000</v>
      </c>
      <c r="T13" s="2179">
        <f>+S13</f>
        <v>60000</v>
      </c>
    </row>
    <row r="14" spans="1:20" s="558" customFormat="1" ht="10.9" customHeight="1">
      <c r="A14" s="2295"/>
      <c r="B14" s="2323"/>
      <c r="C14" s="2336"/>
      <c r="D14" s="2322"/>
      <c r="E14" s="2337"/>
      <c r="F14" s="2338"/>
      <c r="G14" s="2339"/>
      <c r="H14" s="2322"/>
      <c r="I14" s="2322"/>
      <c r="J14" s="2322"/>
      <c r="K14" s="2322"/>
      <c r="L14" s="2322"/>
      <c r="M14" s="2340"/>
      <c r="N14" s="2341"/>
      <c r="O14" s="2341"/>
      <c r="P14" s="2340"/>
      <c r="Q14" s="2341"/>
      <c r="R14" s="2341"/>
      <c r="S14" s="2342"/>
      <c r="T14" s="2343"/>
    </row>
    <row r="15" spans="1:20" s="503" customFormat="1" ht="43.9" customHeight="1">
      <c r="A15" s="2295">
        <v>2</v>
      </c>
      <c r="B15" s="2334" t="s">
        <v>1986</v>
      </c>
      <c r="C15" s="2206"/>
      <c r="D15" s="2207" t="s">
        <v>1915</v>
      </c>
      <c r="E15" s="2208">
        <v>10000</v>
      </c>
      <c r="F15" s="2209"/>
      <c r="G15" s="2210"/>
      <c r="H15" s="2207"/>
      <c r="I15" s="2207"/>
      <c r="J15" s="2207"/>
      <c r="K15" s="2207"/>
      <c r="L15" s="2207">
        <v>1</v>
      </c>
      <c r="M15" s="2211"/>
      <c r="N15" s="2212"/>
      <c r="O15" s="2212"/>
      <c r="P15" s="2211"/>
      <c r="Q15" s="2212"/>
      <c r="R15" s="2212"/>
      <c r="S15" s="2213">
        <f>+E15</f>
        <v>10000</v>
      </c>
      <c r="T15" s="2179">
        <f>+S15</f>
        <v>10000</v>
      </c>
    </row>
    <row r="16" spans="1:20" s="518" customFormat="1" ht="12" customHeight="1">
      <c r="A16" s="2322"/>
      <c r="B16" s="2323"/>
      <c r="C16" s="2217"/>
      <c r="D16" s="2215"/>
      <c r="E16" s="2292"/>
      <c r="F16" s="2220"/>
      <c r="G16" s="2221"/>
      <c r="H16" s="2218"/>
      <c r="I16" s="2218"/>
      <c r="J16" s="2218"/>
      <c r="K16" s="2218"/>
      <c r="L16" s="2218"/>
      <c r="M16" s="2222"/>
      <c r="N16" s="1165"/>
      <c r="O16" s="1165"/>
      <c r="P16" s="2222"/>
      <c r="Q16" s="1165"/>
      <c r="R16" s="1165"/>
      <c r="S16" s="2213"/>
      <c r="T16" s="2179">
        <f>+S16*K16</f>
        <v>0</v>
      </c>
    </row>
    <row r="17" spans="1:22" s="503" customFormat="1" ht="38.45" customHeight="1">
      <c r="A17" s="2204">
        <v>3</v>
      </c>
      <c r="B17" s="2334" t="s">
        <v>1987</v>
      </c>
      <c r="C17" s="2206"/>
      <c r="D17" s="2207" t="s">
        <v>1915</v>
      </c>
      <c r="E17" s="2208">
        <v>30000</v>
      </c>
      <c r="F17" s="2209"/>
      <c r="G17" s="2210"/>
      <c r="H17" s="2207"/>
      <c r="I17" s="2207"/>
      <c r="J17" s="2207"/>
      <c r="K17" s="2207"/>
      <c r="L17" s="2207"/>
      <c r="M17" s="2211"/>
      <c r="N17" s="2212"/>
      <c r="O17" s="2212"/>
      <c r="P17" s="2211">
        <v>1</v>
      </c>
      <c r="Q17" s="2212"/>
      <c r="R17" s="2212"/>
      <c r="S17" s="2213">
        <f>+E17</f>
        <v>30000</v>
      </c>
      <c r="T17" s="2179">
        <f>+S17</f>
        <v>30000</v>
      </c>
      <c r="V17" s="503" t="s">
        <v>1988</v>
      </c>
    </row>
    <row r="18" spans="1:20" s="503" customFormat="1" ht="10.15" customHeight="1">
      <c r="A18" s="2204"/>
      <c r="B18" s="2286"/>
      <c r="C18" s="2206"/>
      <c r="D18" s="2207"/>
      <c r="E18" s="2208"/>
      <c r="F18" s="2209"/>
      <c r="G18" s="2210"/>
      <c r="H18" s="2207"/>
      <c r="I18" s="2207"/>
      <c r="J18" s="2207"/>
      <c r="K18" s="2207"/>
      <c r="L18" s="2207"/>
      <c r="M18" s="2211"/>
      <c r="N18" s="2212"/>
      <c r="O18" s="2212"/>
      <c r="P18" s="2211"/>
      <c r="Q18" s="2212"/>
      <c r="R18" s="2212"/>
      <c r="S18" s="2213"/>
      <c r="T18" s="2179">
        <f aca="true" t="shared" si="0" ref="T18:T20">+S18*I18</f>
        <v>0</v>
      </c>
    </row>
    <row r="19" spans="1:20" s="503" customFormat="1" ht="45" customHeight="1">
      <c r="A19" s="2204">
        <v>4</v>
      </c>
      <c r="B19" s="2334" t="s">
        <v>1989</v>
      </c>
      <c r="C19" s="2206"/>
      <c r="D19" s="2207" t="s">
        <v>1915</v>
      </c>
      <c r="E19" s="2208">
        <v>15000</v>
      </c>
      <c r="F19" s="2209"/>
      <c r="G19" s="2210"/>
      <c r="H19" s="2207">
        <v>1</v>
      </c>
      <c r="I19" s="2207"/>
      <c r="J19" s="2207"/>
      <c r="K19" s="2207">
        <v>1</v>
      </c>
      <c r="L19" s="2207"/>
      <c r="M19" s="2211"/>
      <c r="N19" s="2212">
        <v>1</v>
      </c>
      <c r="O19" s="2212"/>
      <c r="P19" s="2211">
        <v>1</v>
      </c>
      <c r="Q19" s="2212"/>
      <c r="R19" s="2212"/>
      <c r="S19" s="2213">
        <v>15000</v>
      </c>
      <c r="T19" s="2179">
        <f>+S19*4</f>
        <v>60000</v>
      </c>
    </row>
    <row r="20" spans="1:20" s="503" customFormat="1" ht="10.15" customHeight="1">
      <c r="A20" s="2204"/>
      <c r="B20" s="2286"/>
      <c r="C20" s="2206"/>
      <c r="D20" s="2207"/>
      <c r="E20" s="2208"/>
      <c r="F20" s="2209"/>
      <c r="G20" s="2210"/>
      <c r="H20" s="2207"/>
      <c r="I20" s="2207"/>
      <c r="J20" s="2207"/>
      <c r="K20" s="2207"/>
      <c r="L20" s="2207"/>
      <c r="M20" s="2211"/>
      <c r="N20" s="2212"/>
      <c r="O20" s="2212"/>
      <c r="P20" s="2211"/>
      <c r="Q20" s="2212"/>
      <c r="R20" s="2212"/>
      <c r="S20" s="2213"/>
      <c r="T20" s="2179">
        <f t="shared" si="0"/>
        <v>0</v>
      </c>
    </row>
    <row r="21" spans="1:20" s="503" customFormat="1" ht="10.15" customHeight="1">
      <c r="A21" s="2204"/>
      <c r="B21" s="2286"/>
      <c r="C21" s="2206"/>
      <c r="D21" s="2207"/>
      <c r="E21" s="2208"/>
      <c r="F21" s="2209"/>
      <c r="G21" s="2210"/>
      <c r="H21" s="2207"/>
      <c r="I21" s="2207"/>
      <c r="J21" s="2207"/>
      <c r="K21" s="2207"/>
      <c r="L21" s="2207"/>
      <c r="M21" s="2211"/>
      <c r="N21" s="2212"/>
      <c r="O21" s="2212"/>
      <c r="P21" s="2211"/>
      <c r="Q21" s="2212"/>
      <c r="R21" s="2212"/>
      <c r="S21" s="2213"/>
      <c r="T21" s="2179"/>
    </row>
    <row r="22" spans="1:20" s="503" customFormat="1" ht="10.15" customHeight="1">
      <c r="A22" s="2204"/>
      <c r="B22" s="2327"/>
      <c r="C22" s="2206"/>
      <c r="D22" s="2207"/>
      <c r="E22" s="2208"/>
      <c r="F22" s="2209"/>
      <c r="G22" s="2210"/>
      <c r="H22" s="2207"/>
      <c r="I22" s="2207"/>
      <c r="J22" s="2207"/>
      <c r="K22" s="2207"/>
      <c r="L22" s="2207"/>
      <c r="M22" s="2211"/>
      <c r="N22" s="2212"/>
      <c r="O22" s="2212"/>
      <c r="P22" s="2211"/>
      <c r="Q22" s="2212"/>
      <c r="R22" s="2212"/>
      <c r="S22" s="2226"/>
      <c r="T22" s="2214">
        <f aca="true" t="shared" si="1" ref="T22">E22*S22</f>
        <v>0</v>
      </c>
    </row>
    <row r="23" spans="1:20" s="503" customFormat="1" ht="10.15" customHeight="1">
      <c r="A23" s="2228"/>
      <c r="B23" s="2229" t="s">
        <v>1938</v>
      </c>
      <c r="C23" s="2230"/>
      <c r="D23" s="2231"/>
      <c r="E23" s="2272"/>
      <c r="F23" s="2328"/>
      <c r="G23" s="2329"/>
      <c r="H23" s="2329"/>
      <c r="I23" s="2329"/>
      <c r="J23" s="2329"/>
      <c r="K23" s="2329"/>
      <c r="L23" s="2329"/>
      <c r="M23" s="2329"/>
      <c r="N23" s="2329"/>
      <c r="O23" s="2329"/>
      <c r="P23" s="2329"/>
      <c r="Q23" s="2329"/>
      <c r="R23" s="2329"/>
      <c r="S23" s="2330"/>
      <c r="T23" s="2235">
        <f>SUM(T13:T22)</f>
        <v>160000</v>
      </c>
    </row>
    <row r="24" spans="1:20" s="2237" customFormat="1" ht="11.25" hidden="1">
      <c r="A24" s="2236"/>
      <c r="C24" s="2137"/>
      <c r="D24" s="2238"/>
      <c r="E24" s="2129"/>
      <c r="F24" s="2239"/>
      <c r="G24" s="2126"/>
      <c r="H24" s="2126"/>
      <c r="I24" s="2240"/>
      <c r="J24" s="2240"/>
      <c r="K24" s="2240"/>
      <c r="L24" s="2240"/>
      <c r="M24" s="2126"/>
      <c r="N24" s="2241"/>
      <c r="S24" s="2242"/>
      <c r="T24" s="2243"/>
    </row>
    <row r="25" spans="1:20" s="2237" customFormat="1" ht="8.45" customHeight="1">
      <c r="A25" s="2244" t="s">
        <v>1939</v>
      </c>
      <c r="C25" s="2137"/>
      <c r="D25" s="2238"/>
      <c r="E25" s="2245"/>
      <c r="F25" s="2239"/>
      <c r="N25" s="2246"/>
      <c r="O25" s="2241"/>
      <c r="S25" s="2242"/>
      <c r="T25" s="2243"/>
    </row>
    <row r="26" spans="1:20" s="2237" customFormat="1" ht="11.45" customHeight="1">
      <c r="A26" s="2247" t="s">
        <v>245</v>
      </c>
      <c r="C26" s="2248"/>
      <c r="D26" s="2249"/>
      <c r="E26" s="2239"/>
      <c r="F26" s="2238"/>
      <c r="G26" s="2238"/>
      <c r="H26" s="2238"/>
      <c r="I26" s="2238"/>
      <c r="J26" s="2238"/>
      <c r="K26" s="2238"/>
      <c r="L26" s="2238"/>
      <c r="M26" s="2238"/>
      <c r="N26" s="2238"/>
      <c r="O26" s="2238"/>
      <c r="P26" s="2238"/>
      <c r="Q26" s="2238"/>
      <c r="R26" s="2242"/>
      <c r="S26" s="2253"/>
      <c r="T26" s="2254"/>
    </row>
    <row r="27" spans="1:20" s="2237" customFormat="1" ht="21.6" customHeight="1">
      <c r="A27" s="2247"/>
      <c r="B27" s="2331" t="s">
        <v>1940</v>
      </c>
      <c r="C27" s="2126"/>
      <c r="D27" s="2249"/>
      <c r="E27" s="2239"/>
      <c r="F27" s="2238"/>
      <c r="G27" s="2238"/>
      <c r="H27" s="2238"/>
      <c r="I27" s="2238"/>
      <c r="J27" s="2238"/>
      <c r="K27" s="2238"/>
      <c r="L27" s="2238"/>
      <c r="M27" s="2332" t="s">
        <v>1970</v>
      </c>
      <c r="N27" s="2332"/>
      <c r="O27" s="2332"/>
      <c r="P27" s="2332"/>
      <c r="Q27" s="2332"/>
      <c r="R27" s="2332"/>
      <c r="S27" s="2332"/>
      <c r="T27" s="2332"/>
    </row>
    <row r="28" spans="2:20" s="2237" customFormat="1" ht="17.45" customHeight="1">
      <c r="B28" s="2258" t="s">
        <v>1971</v>
      </c>
      <c r="C28" s="2137"/>
      <c r="D28" s="2238"/>
      <c r="E28" s="2245"/>
      <c r="F28" s="2239"/>
      <c r="M28" s="2333" t="s">
        <v>1972</v>
      </c>
      <c r="N28" s="2333"/>
      <c r="O28" s="2333"/>
      <c r="P28" s="2333"/>
      <c r="Q28" s="2333"/>
      <c r="R28" s="2333"/>
      <c r="S28" s="2333"/>
      <c r="T28" s="2333"/>
    </row>
  </sheetData>
  <mergeCells count="14">
    <mergeCell ref="G10:S10"/>
    <mergeCell ref="T10:T11"/>
    <mergeCell ref="M27:T27"/>
    <mergeCell ref="M28:T28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T41"/>
  <sheetViews>
    <sheetView showGridLines="0" view="pageBreakPreview" zoomScaleSheetLayoutView="100" workbookViewId="0" topLeftCell="A16">
      <selection activeCell="B28" sqref="B28"/>
    </sheetView>
  </sheetViews>
  <sheetFormatPr defaultColWidth="8.28125" defaultRowHeight="15"/>
  <cols>
    <col min="1" max="1" width="3.28125" style="447" customWidth="1"/>
    <col min="2" max="2" width="28.57421875" style="447" customWidth="1"/>
    <col min="3" max="3" width="8.00390625" style="458" customWidth="1"/>
    <col min="4" max="4" width="5.8515625" style="490" customWidth="1"/>
    <col min="5" max="5" width="9.28125" style="583" customWidth="1"/>
    <col min="6" max="6" width="7.57421875" style="578" customWidth="1"/>
    <col min="7" max="7" width="4.7109375" style="447" customWidth="1"/>
    <col min="8" max="9" width="5.28125" style="447" customWidth="1"/>
    <col min="10" max="10" width="6.00390625" style="447" customWidth="1"/>
    <col min="11" max="11" width="4.851562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8515625" style="447" customWidth="1"/>
    <col min="17" max="17" width="5.140625" style="447" customWidth="1"/>
    <col min="18" max="18" width="4.28125" style="447" customWidth="1"/>
    <col min="19" max="19" width="10.421875" style="581" customWidth="1"/>
    <col min="20" max="20" width="14.7109375" style="1890" bestFit="1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1954</v>
      </c>
      <c r="B9" s="2139"/>
      <c r="C9" s="2306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1.45" customHeight="1">
      <c r="A12" s="2311"/>
      <c r="B12" s="2312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2354" customFormat="1" ht="11.45" customHeight="1">
      <c r="A13" s="2344">
        <v>1</v>
      </c>
      <c r="B13" s="2345" t="s">
        <v>1990</v>
      </c>
      <c r="C13" s="2346"/>
      <c r="D13" s="2347" t="s">
        <v>1991</v>
      </c>
      <c r="E13" s="2348">
        <v>8.5</v>
      </c>
      <c r="F13" s="2349"/>
      <c r="G13" s="2350"/>
      <c r="H13" s="2347"/>
      <c r="I13" s="2347">
        <v>60</v>
      </c>
      <c r="J13" s="2347"/>
      <c r="K13" s="2347"/>
      <c r="L13" s="2347"/>
      <c r="M13" s="2351"/>
      <c r="N13" s="2352"/>
      <c r="O13" s="2352"/>
      <c r="P13" s="2351"/>
      <c r="Q13" s="2352"/>
      <c r="R13" s="2352"/>
      <c r="S13" s="2348">
        <v>8.5</v>
      </c>
      <c r="T13" s="2353">
        <f>+I13*S13</f>
        <v>510</v>
      </c>
    </row>
    <row r="14" spans="1:20" s="558" customFormat="1" ht="13.15" customHeight="1">
      <c r="A14" s="2295">
        <v>2</v>
      </c>
      <c r="B14" s="2323" t="s">
        <v>1992</v>
      </c>
      <c r="C14" s="2336"/>
      <c r="D14" s="2322" t="s">
        <v>1991</v>
      </c>
      <c r="E14" s="2355">
        <v>9.5</v>
      </c>
      <c r="F14" s="2356"/>
      <c r="G14" s="2339"/>
      <c r="H14" s="2322"/>
      <c r="I14" s="2322">
        <v>55</v>
      </c>
      <c r="J14" s="2322"/>
      <c r="K14" s="2322"/>
      <c r="L14" s="2322"/>
      <c r="M14" s="2340"/>
      <c r="N14" s="2341"/>
      <c r="O14" s="2341"/>
      <c r="P14" s="2340"/>
      <c r="Q14" s="2341"/>
      <c r="R14" s="2341"/>
      <c r="S14" s="2355">
        <v>9.5</v>
      </c>
      <c r="T14" s="2343">
        <f>+S14*I14</f>
        <v>522.5</v>
      </c>
    </row>
    <row r="15" spans="1:20" s="503" customFormat="1" ht="10.9" customHeight="1">
      <c r="A15" s="2295">
        <v>3</v>
      </c>
      <c r="B15" s="2286" t="s">
        <v>1993</v>
      </c>
      <c r="C15" s="2206"/>
      <c r="D15" s="2207" t="s">
        <v>1947</v>
      </c>
      <c r="E15" s="2208">
        <v>42</v>
      </c>
      <c r="F15" s="2321"/>
      <c r="G15" s="2210"/>
      <c r="H15" s="2207"/>
      <c r="I15" s="2207">
        <v>10</v>
      </c>
      <c r="J15" s="2207"/>
      <c r="K15" s="2207"/>
      <c r="L15" s="2207"/>
      <c r="M15" s="2211"/>
      <c r="N15" s="2212"/>
      <c r="O15" s="2212"/>
      <c r="P15" s="2211"/>
      <c r="Q15" s="2212"/>
      <c r="R15" s="2212"/>
      <c r="S15" s="2208">
        <v>42</v>
      </c>
      <c r="T15" s="2179">
        <f>+I15*S15</f>
        <v>420</v>
      </c>
    </row>
    <row r="16" spans="1:20" s="503" customFormat="1" ht="12" customHeight="1">
      <c r="A16" s="2295">
        <v>4</v>
      </c>
      <c r="B16" s="2286" t="s">
        <v>1994</v>
      </c>
      <c r="C16" s="2206"/>
      <c r="D16" s="2207" t="s">
        <v>1947</v>
      </c>
      <c r="E16" s="2208">
        <v>166</v>
      </c>
      <c r="F16" s="2209"/>
      <c r="G16" s="2210"/>
      <c r="H16" s="2207"/>
      <c r="I16" s="2207">
        <v>8</v>
      </c>
      <c r="J16" s="2207"/>
      <c r="K16" s="2207"/>
      <c r="L16" s="2207"/>
      <c r="M16" s="2211"/>
      <c r="N16" s="2212"/>
      <c r="O16" s="2212"/>
      <c r="P16" s="2211"/>
      <c r="Q16" s="2212"/>
      <c r="R16" s="2212"/>
      <c r="S16" s="2208">
        <v>166</v>
      </c>
      <c r="T16" s="2179">
        <f>+I16*S16</f>
        <v>1328</v>
      </c>
    </row>
    <row r="17" spans="1:20" s="518" customFormat="1" ht="12" customHeight="1">
      <c r="A17" s="2322">
        <v>5</v>
      </c>
      <c r="B17" s="2323" t="s">
        <v>1995</v>
      </c>
      <c r="C17" s="2217"/>
      <c r="D17" s="2215" t="s">
        <v>278</v>
      </c>
      <c r="E17" s="2292">
        <v>50</v>
      </c>
      <c r="F17" s="2220"/>
      <c r="G17" s="2221"/>
      <c r="H17" s="2218"/>
      <c r="I17" s="2218">
        <v>15</v>
      </c>
      <c r="J17" s="2218"/>
      <c r="K17" s="2218"/>
      <c r="L17" s="2218"/>
      <c r="M17" s="2222"/>
      <c r="N17" s="1165"/>
      <c r="O17" s="1165"/>
      <c r="P17" s="2222"/>
      <c r="Q17" s="1165"/>
      <c r="R17" s="1165"/>
      <c r="S17" s="2292">
        <v>50</v>
      </c>
      <c r="T17" s="2179">
        <f aca="true" t="shared" si="0" ref="T17:T35">+S17*I17</f>
        <v>750</v>
      </c>
    </row>
    <row r="18" spans="1:20" s="503" customFormat="1" ht="11.45" customHeight="1">
      <c r="A18" s="2204">
        <v>6</v>
      </c>
      <c r="B18" s="2286" t="s">
        <v>1996</v>
      </c>
      <c r="C18" s="2206"/>
      <c r="D18" s="2207" t="s">
        <v>278</v>
      </c>
      <c r="E18" s="2208">
        <v>306</v>
      </c>
      <c r="F18" s="2209"/>
      <c r="G18" s="2210"/>
      <c r="H18" s="2207"/>
      <c r="I18" s="2207">
        <v>3</v>
      </c>
      <c r="J18" s="2207"/>
      <c r="K18" s="2207"/>
      <c r="L18" s="2207"/>
      <c r="M18" s="2211"/>
      <c r="N18" s="2212"/>
      <c r="O18" s="2212"/>
      <c r="P18" s="2211"/>
      <c r="Q18" s="2212"/>
      <c r="R18" s="2212"/>
      <c r="S18" s="2208">
        <v>306</v>
      </c>
      <c r="T18" s="2179">
        <f t="shared" si="0"/>
        <v>918</v>
      </c>
    </row>
    <row r="19" spans="1:20" s="503" customFormat="1" ht="11.45" customHeight="1">
      <c r="A19" s="2204">
        <v>7</v>
      </c>
      <c r="B19" s="2286" t="s">
        <v>1997</v>
      </c>
      <c r="C19" s="2206"/>
      <c r="D19" s="2207" t="s">
        <v>1991</v>
      </c>
      <c r="E19" s="2208">
        <v>8</v>
      </c>
      <c r="F19" s="2209"/>
      <c r="G19" s="2210"/>
      <c r="H19" s="2207"/>
      <c r="I19" s="2207">
        <v>30</v>
      </c>
      <c r="J19" s="2207"/>
      <c r="K19" s="2207"/>
      <c r="L19" s="2207"/>
      <c r="M19" s="2211"/>
      <c r="N19" s="2212"/>
      <c r="O19" s="2212"/>
      <c r="P19" s="2211"/>
      <c r="Q19" s="2212"/>
      <c r="R19" s="2212"/>
      <c r="S19" s="2208">
        <v>8</v>
      </c>
      <c r="T19" s="2179">
        <f t="shared" si="0"/>
        <v>240</v>
      </c>
    </row>
    <row r="20" spans="1:20" s="518" customFormat="1" ht="11.45" customHeight="1">
      <c r="A20" s="2218">
        <v>8</v>
      </c>
      <c r="B20" s="2323" t="s">
        <v>1998</v>
      </c>
      <c r="C20" s="2217"/>
      <c r="D20" s="2215" t="s">
        <v>1947</v>
      </c>
      <c r="E20" s="2292">
        <v>70</v>
      </c>
      <c r="F20" s="2220"/>
      <c r="G20" s="2221"/>
      <c r="H20" s="2218"/>
      <c r="I20" s="2218">
        <v>10</v>
      </c>
      <c r="J20" s="2218"/>
      <c r="K20" s="2218"/>
      <c r="L20" s="2218"/>
      <c r="M20" s="2222"/>
      <c r="N20" s="1165"/>
      <c r="O20" s="1165"/>
      <c r="P20" s="2222"/>
      <c r="Q20" s="1165"/>
      <c r="R20" s="1165"/>
      <c r="S20" s="2292">
        <v>70</v>
      </c>
      <c r="T20" s="2179">
        <f t="shared" si="0"/>
        <v>700</v>
      </c>
    </row>
    <row r="21" spans="1:20" s="503" customFormat="1" ht="10.9" customHeight="1">
      <c r="A21" s="2204">
        <v>9</v>
      </c>
      <c r="B21" s="2286" t="s">
        <v>532</v>
      </c>
      <c r="C21" s="2206"/>
      <c r="D21" s="2207" t="s">
        <v>533</v>
      </c>
      <c r="E21" s="2208">
        <v>3500</v>
      </c>
      <c r="F21" s="2209"/>
      <c r="G21" s="2210"/>
      <c r="H21" s="2207"/>
      <c r="I21" s="2207">
        <v>5</v>
      </c>
      <c r="J21" s="2207"/>
      <c r="K21" s="2207"/>
      <c r="L21" s="2207"/>
      <c r="M21" s="2211"/>
      <c r="N21" s="2212"/>
      <c r="O21" s="2212"/>
      <c r="P21" s="2211"/>
      <c r="Q21" s="2212"/>
      <c r="R21" s="2212"/>
      <c r="S21" s="2208">
        <v>3500</v>
      </c>
      <c r="T21" s="2179">
        <f t="shared" si="0"/>
        <v>17500</v>
      </c>
    </row>
    <row r="22" spans="1:20" s="503" customFormat="1" ht="13.15" customHeight="1">
      <c r="A22" s="2204">
        <v>10</v>
      </c>
      <c r="B22" s="2286" t="s">
        <v>535</v>
      </c>
      <c r="C22" s="2206"/>
      <c r="D22" s="2207" t="s">
        <v>533</v>
      </c>
      <c r="E22" s="2208">
        <v>1600</v>
      </c>
      <c r="F22" s="2209"/>
      <c r="G22" s="2210"/>
      <c r="H22" s="2207"/>
      <c r="I22" s="2207">
        <v>6</v>
      </c>
      <c r="J22" s="2207"/>
      <c r="K22" s="2207"/>
      <c r="L22" s="2207"/>
      <c r="M22" s="2211"/>
      <c r="N22" s="2212"/>
      <c r="O22" s="2212"/>
      <c r="P22" s="2211"/>
      <c r="Q22" s="2212"/>
      <c r="R22" s="2212"/>
      <c r="S22" s="2208">
        <v>1600</v>
      </c>
      <c r="T22" s="2179">
        <f t="shared" si="0"/>
        <v>9600</v>
      </c>
    </row>
    <row r="23" spans="1:20" s="518" customFormat="1" ht="10.9" customHeight="1">
      <c r="A23" s="2215">
        <v>11</v>
      </c>
      <c r="B23" s="2323" t="s">
        <v>1999</v>
      </c>
      <c r="C23" s="2217"/>
      <c r="D23" s="2218" t="s">
        <v>533</v>
      </c>
      <c r="E23" s="2219">
        <v>1900</v>
      </c>
      <c r="F23" s="2220"/>
      <c r="G23" s="2221"/>
      <c r="H23" s="2218"/>
      <c r="I23" s="2218">
        <v>6</v>
      </c>
      <c r="J23" s="2218"/>
      <c r="K23" s="2218"/>
      <c r="L23" s="2218"/>
      <c r="M23" s="2222"/>
      <c r="N23" s="1165"/>
      <c r="O23" s="1165"/>
      <c r="P23" s="2222"/>
      <c r="Q23" s="1165"/>
      <c r="R23" s="1165"/>
      <c r="S23" s="2219">
        <v>1900</v>
      </c>
      <c r="T23" s="2179">
        <f t="shared" si="0"/>
        <v>11400</v>
      </c>
    </row>
    <row r="24" spans="1:20" s="503" customFormat="1" ht="13.15" customHeight="1">
      <c r="A24" s="2204">
        <v>12</v>
      </c>
      <c r="B24" s="2326" t="s">
        <v>2000</v>
      </c>
      <c r="C24" s="2206"/>
      <c r="D24" s="2207" t="s">
        <v>533</v>
      </c>
      <c r="E24" s="2208">
        <v>3690</v>
      </c>
      <c r="F24" s="2209"/>
      <c r="G24" s="2210"/>
      <c r="H24" s="2207"/>
      <c r="I24" s="2207">
        <v>2</v>
      </c>
      <c r="J24" s="2207"/>
      <c r="K24" s="2207"/>
      <c r="L24" s="2207"/>
      <c r="M24" s="2211"/>
      <c r="N24" s="2212"/>
      <c r="O24" s="2212"/>
      <c r="P24" s="2211"/>
      <c r="Q24" s="2212"/>
      <c r="R24" s="2212"/>
      <c r="S24" s="2208">
        <v>3690</v>
      </c>
      <c r="T24" s="2179">
        <f t="shared" si="0"/>
        <v>7380</v>
      </c>
    </row>
    <row r="25" spans="1:20" s="503" customFormat="1" ht="10.9" customHeight="1">
      <c r="A25" s="2204">
        <v>13</v>
      </c>
      <c r="B25" s="2286" t="s">
        <v>2001</v>
      </c>
      <c r="C25" s="2206"/>
      <c r="D25" s="2207" t="s">
        <v>533</v>
      </c>
      <c r="E25" s="2208">
        <v>1230</v>
      </c>
      <c r="F25" s="2209"/>
      <c r="G25" s="2210"/>
      <c r="H25" s="2207"/>
      <c r="I25" s="2207">
        <v>5</v>
      </c>
      <c r="J25" s="2207"/>
      <c r="K25" s="2207"/>
      <c r="L25" s="2207"/>
      <c r="M25" s="2211"/>
      <c r="N25" s="2212"/>
      <c r="O25" s="2212"/>
      <c r="P25" s="2211"/>
      <c r="Q25" s="2212"/>
      <c r="R25" s="2212"/>
      <c r="S25" s="2208">
        <v>1230</v>
      </c>
      <c r="T25" s="2179">
        <f t="shared" si="0"/>
        <v>6150</v>
      </c>
    </row>
    <row r="26" spans="1:20" s="503" customFormat="1" ht="12.6" customHeight="1">
      <c r="A26" s="2204">
        <v>14</v>
      </c>
      <c r="B26" s="2286" t="s">
        <v>541</v>
      </c>
      <c r="C26" s="2206"/>
      <c r="D26" s="2207" t="s">
        <v>533</v>
      </c>
      <c r="E26" s="2208">
        <v>1450</v>
      </c>
      <c r="F26" s="2209"/>
      <c r="G26" s="2210"/>
      <c r="H26" s="2207"/>
      <c r="I26" s="2207">
        <v>3</v>
      </c>
      <c r="J26" s="2207"/>
      <c r="K26" s="2207"/>
      <c r="L26" s="2207"/>
      <c r="M26" s="2211"/>
      <c r="N26" s="2212"/>
      <c r="O26" s="2212"/>
      <c r="P26" s="2211"/>
      <c r="Q26" s="2212"/>
      <c r="R26" s="2212"/>
      <c r="S26" s="2208">
        <v>1450</v>
      </c>
      <c r="T26" s="2179">
        <f t="shared" si="0"/>
        <v>4350</v>
      </c>
    </row>
    <row r="27" spans="1:20" s="503" customFormat="1" ht="11.45" customHeight="1">
      <c r="A27" s="2204">
        <v>15</v>
      </c>
      <c r="B27" s="2286" t="s">
        <v>2002</v>
      </c>
      <c r="C27" s="2206"/>
      <c r="D27" s="2207" t="s">
        <v>331</v>
      </c>
      <c r="E27" s="2208">
        <v>75</v>
      </c>
      <c r="F27" s="2209"/>
      <c r="G27" s="2210"/>
      <c r="H27" s="2207"/>
      <c r="I27" s="2207">
        <v>10</v>
      </c>
      <c r="J27" s="2207"/>
      <c r="K27" s="2207"/>
      <c r="L27" s="2207"/>
      <c r="M27" s="2211"/>
      <c r="N27" s="2212"/>
      <c r="O27" s="2212"/>
      <c r="P27" s="2211"/>
      <c r="Q27" s="2212"/>
      <c r="R27" s="2212"/>
      <c r="S27" s="2208">
        <v>75</v>
      </c>
      <c r="T27" s="2179">
        <f t="shared" si="0"/>
        <v>750</v>
      </c>
    </row>
    <row r="28" spans="1:20" s="503" customFormat="1" ht="12" customHeight="1">
      <c r="A28" s="2204">
        <v>16</v>
      </c>
      <c r="B28" s="2286" t="s">
        <v>2003</v>
      </c>
      <c r="C28" s="2206"/>
      <c r="D28" s="2207" t="s">
        <v>266</v>
      </c>
      <c r="E28" s="2208">
        <v>52</v>
      </c>
      <c r="F28" s="2209"/>
      <c r="G28" s="2210"/>
      <c r="H28" s="2207"/>
      <c r="I28" s="2207">
        <v>10</v>
      </c>
      <c r="J28" s="2207"/>
      <c r="K28" s="2207"/>
      <c r="L28" s="2207"/>
      <c r="M28" s="2211"/>
      <c r="N28" s="2212"/>
      <c r="O28" s="2212"/>
      <c r="P28" s="2211"/>
      <c r="Q28" s="2212"/>
      <c r="R28" s="2212"/>
      <c r="S28" s="2208">
        <v>52</v>
      </c>
      <c r="T28" s="2179">
        <f t="shared" si="0"/>
        <v>520</v>
      </c>
    </row>
    <row r="29" spans="1:20" s="503" customFormat="1" ht="10.15" customHeight="1">
      <c r="A29" s="2204">
        <v>17</v>
      </c>
      <c r="B29" s="2286" t="s">
        <v>2004</v>
      </c>
      <c r="C29" s="2206"/>
      <c r="D29" s="2207" t="s">
        <v>266</v>
      </c>
      <c r="E29" s="2208">
        <v>42</v>
      </c>
      <c r="F29" s="2209"/>
      <c r="G29" s="2210"/>
      <c r="H29" s="2207"/>
      <c r="I29" s="2207">
        <v>14</v>
      </c>
      <c r="J29" s="2207"/>
      <c r="K29" s="2207"/>
      <c r="L29" s="2207"/>
      <c r="M29" s="2211"/>
      <c r="N29" s="2212"/>
      <c r="O29" s="2212"/>
      <c r="P29" s="2211"/>
      <c r="Q29" s="2212"/>
      <c r="R29" s="2212"/>
      <c r="S29" s="2208">
        <v>42</v>
      </c>
      <c r="T29" s="2179">
        <f t="shared" si="0"/>
        <v>588</v>
      </c>
    </row>
    <row r="30" spans="1:20" s="503" customFormat="1" ht="10.15" customHeight="1">
      <c r="A30" s="2204">
        <v>18</v>
      </c>
      <c r="B30" s="2286" t="s">
        <v>493</v>
      </c>
      <c r="C30" s="2206"/>
      <c r="D30" s="2207" t="s">
        <v>494</v>
      </c>
      <c r="E30" s="2208">
        <v>1900</v>
      </c>
      <c r="F30" s="2209"/>
      <c r="G30" s="2210"/>
      <c r="H30" s="2207"/>
      <c r="I30" s="2207">
        <v>17</v>
      </c>
      <c r="J30" s="2207"/>
      <c r="K30" s="2207"/>
      <c r="L30" s="2207"/>
      <c r="M30" s="2211"/>
      <c r="N30" s="2212"/>
      <c r="O30" s="2212"/>
      <c r="P30" s="2211"/>
      <c r="Q30" s="2212"/>
      <c r="R30" s="2212"/>
      <c r="S30" s="2208">
        <v>1900</v>
      </c>
      <c r="T30" s="2179">
        <f t="shared" si="0"/>
        <v>32300</v>
      </c>
    </row>
    <row r="31" spans="1:20" s="503" customFormat="1" ht="10.15" customHeight="1">
      <c r="A31" s="2204">
        <v>19</v>
      </c>
      <c r="B31" s="2286" t="s">
        <v>549</v>
      </c>
      <c r="C31" s="2206"/>
      <c r="D31" s="2207" t="s">
        <v>331</v>
      </c>
      <c r="E31" s="2208">
        <v>5</v>
      </c>
      <c r="F31" s="2209"/>
      <c r="G31" s="2210"/>
      <c r="H31" s="2207"/>
      <c r="I31" s="2207">
        <v>10</v>
      </c>
      <c r="J31" s="2207"/>
      <c r="K31" s="2207"/>
      <c r="L31" s="2207"/>
      <c r="M31" s="2211"/>
      <c r="N31" s="2212"/>
      <c r="O31" s="2212"/>
      <c r="P31" s="2211"/>
      <c r="Q31" s="2212"/>
      <c r="R31" s="2212"/>
      <c r="S31" s="2208">
        <v>5</v>
      </c>
      <c r="T31" s="2179">
        <f t="shared" si="0"/>
        <v>50</v>
      </c>
    </row>
    <row r="32" spans="1:20" s="503" customFormat="1" ht="10.15" customHeight="1">
      <c r="A32" s="2204">
        <v>20</v>
      </c>
      <c r="B32" s="2286" t="s">
        <v>2005</v>
      </c>
      <c r="C32" s="2206"/>
      <c r="D32" s="2207" t="s">
        <v>331</v>
      </c>
      <c r="E32" s="2208">
        <v>55</v>
      </c>
      <c r="F32" s="2209"/>
      <c r="G32" s="2210"/>
      <c r="H32" s="2207"/>
      <c r="I32" s="2207">
        <v>11</v>
      </c>
      <c r="J32" s="2207"/>
      <c r="K32" s="2207"/>
      <c r="L32" s="2207"/>
      <c r="M32" s="2211"/>
      <c r="N32" s="2212"/>
      <c r="O32" s="2212"/>
      <c r="P32" s="2211"/>
      <c r="Q32" s="2212"/>
      <c r="R32" s="2212"/>
      <c r="S32" s="2208">
        <v>55</v>
      </c>
      <c r="T32" s="2179">
        <f t="shared" si="0"/>
        <v>605</v>
      </c>
    </row>
    <row r="33" spans="1:20" s="503" customFormat="1" ht="10.15" customHeight="1">
      <c r="A33" s="2204">
        <v>21</v>
      </c>
      <c r="B33" s="2286" t="s">
        <v>2006</v>
      </c>
      <c r="C33" s="2206"/>
      <c r="D33" s="2207" t="s">
        <v>1991</v>
      </c>
      <c r="E33" s="2208">
        <v>19</v>
      </c>
      <c r="F33" s="2209"/>
      <c r="G33" s="2210"/>
      <c r="H33" s="2207"/>
      <c r="I33" s="2207">
        <v>50</v>
      </c>
      <c r="J33" s="2207"/>
      <c r="K33" s="2207"/>
      <c r="L33" s="2207"/>
      <c r="M33" s="2211"/>
      <c r="N33" s="2212"/>
      <c r="O33" s="2212"/>
      <c r="P33" s="2211"/>
      <c r="Q33" s="2212"/>
      <c r="R33" s="2212"/>
      <c r="S33" s="2208">
        <v>19</v>
      </c>
      <c r="T33" s="2179">
        <f t="shared" si="0"/>
        <v>950</v>
      </c>
    </row>
    <row r="34" spans="1:20" s="503" customFormat="1" ht="10.15" customHeight="1">
      <c r="A34" s="2204">
        <v>22</v>
      </c>
      <c r="B34" s="2286" t="s">
        <v>2007</v>
      </c>
      <c r="C34" s="2206"/>
      <c r="D34" s="2207" t="s">
        <v>301</v>
      </c>
      <c r="E34" s="2208">
        <v>50</v>
      </c>
      <c r="F34" s="2209"/>
      <c r="G34" s="2210"/>
      <c r="H34" s="2207"/>
      <c r="I34" s="2207">
        <v>50</v>
      </c>
      <c r="J34" s="2207"/>
      <c r="K34" s="2207"/>
      <c r="L34" s="2207"/>
      <c r="M34" s="2211"/>
      <c r="N34" s="2212"/>
      <c r="O34" s="2212"/>
      <c r="P34" s="2211"/>
      <c r="Q34" s="2212"/>
      <c r="R34" s="2212"/>
      <c r="S34" s="2208">
        <v>50</v>
      </c>
      <c r="T34" s="2179">
        <f t="shared" si="0"/>
        <v>2500</v>
      </c>
    </row>
    <row r="35" spans="1:20" s="503" customFormat="1" ht="10.15" customHeight="1">
      <c r="A35" s="2204">
        <v>23</v>
      </c>
      <c r="B35" s="2327" t="s">
        <v>1588</v>
      </c>
      <c r="C35" s="2206"/>
      <c r="D35" s="2207" t="s">
        <v>1991</v>
      </c>
      <c r="E35" s="2208">
        <v>8</v>
      </c>
      <c r="F35" s="2209"/>
      <c r="G35" s="2210"/>
      <c r="H35" s="2207"/>
      <c r="I35" s="2207">
        <v>60</v>
      </c>
      <c r="J35" s="2207"/>
      <c r="K35" s="2207"/>
      <c r="L35" s="2207"/>
      <c r="M35" s="2211"/>
      <c r="N35" s="2212"/>
      <c r="O35" s="2212"/>
      <c r="P35" s="2211"/>
      <c r="Q35" s="2212"/>
      <c r="R35" s="2212"/>
      <c r="S35" s="2208">
        <v>8</v>
      </c>
      <c r="T35" s="2214">
        <f t="shared" si="0"/>
        <v>480</v>
      </c>
    </row>
    <row r="36" spans="1:20" s="503" customFormat="1" ht="10.15" customHeight="1">
      <c r="A36" s="2228"/>
      <c r="B36" s="2229" t="s">
        <v>1938</v>
      </c>
      <c r="C36" s="2230"/>
      <c r="D36" s="2231"/>
      <c r="E36" s="2272"/>
      <c r="F36" s="2328"/>
      <c r="G36" s="2329"/>
      <c r="H36" s="2329"/>
      <c r="I36" s="2329"/>
      <c r="J36" s="2329"/>
      <c r="K36" s="2329"/>
      <c r="L36" s="2329"/>
      <c r="M36" s="2329"/>
      <c r="N36" s="2329"/>
      <c r="O36" s="2329"/>
      <c r="P36" s="2329"/>
      <c r="Q36" s="2329"/>
      <c r="R36" s="2329"/>
      <c r="S36" s="2330"/>
      <c r="T36" s="2235">
        <v>100000</v>
      </c>
    </row>
    <row r="37" spans="1:20" s="2237" customFormat="1" ht="11.25" hidden="1">
      <c r="A37" s="2236"/>
      <c r="C37" s="2137"/>
      <c r="D37" s="2238"/>
      <c r="E37" s="2129"/>
      <c r="F37" s="2239"/>
      <c r="G37" s="2126"/>
      <c r="H37" s="2126"/>
      <c r="I37" s="2240"/>
      <c r="J37" s="2240"/>
      <c r="K37" s="2240"/>
      <c r="L37" s="2240"/>
      <c r="M37" s="2126"/>
      <c r="N37" s="2241"/>
      <c r="S37" s="2242"/>
      <c r="T37" s="2243"/>
    </row>
    <row r="38" spans="1:20" s="2237" customFormat="1" ht="8.45" customHeight="1">
      <c r="A38" s="2244" t="s">
        <v>1939</v>
      </c>
      <c r="C38" s="2137"/>
      <c r="D38" s="2238"/>
      <c r="E38" s="2245"/>
      <c r="F38" s="2239"/>
      <c r="N38" s="2246"/>
      <c r="O38" s="2241"/>
      <c r="S38" s="2242"/>
      <c r="T38" s="2243"/>
    </row>
    <row r="39" spans="1:20" s="2237" customFormat="1" ht="11.45" customHeight="1">
      <c r="A39" s="2247" t="s">
        <v>245</v>
      </c>
      <c r="C39" s="2248"/>
      <c r="D39" s="2249"/>
      <c r="E39" s="2239"/>
      <c r="F39" s="2238"/>
      <c r="G39" s="2238"/>
      <c r="H39" s="2238"/>
      <c r="I39" s="2238"/>
      <c r="J39" s="2238"/>
      <c r="K39" s="2238"/>
      <c r="L39" s="2238"/>
      <c r="M39" s="2238"/>
      <c r="N39" s="2238"/>
      <c r="O39" s="2238"/>
      <c r="P39" s="2238"/>
      <c r="Q39" s="2238"/>
      <c r="R39" s="2242"/>
      <c r="S39" s="2253"/>
      <c r="T39" s="2254"/>
    </row>
    <row r="40" spans="1:20" s="2237" customFormat="1" ht="21.6" customHeight="1">
      <c r="A40" s="2247"/>
      <c r="B40" s="2331" t="s">
        <v>1940</v>
      </c>
      <c r="C40" s="2126"/>
      <c r="D40" s="2249"/>
      <c r="E40" s="2239"/>
      <c r="F40" s="2238"/>
      <c r="G40" s="2238"/>
      <c r="H40" s="2238"/>
      <c r="I40" s="2238"/>
      <c r="J40" s="2238"/>
      <c r="K40" s="2238"/>
      <c r="L40" s="2238"/>
      <c r="M40" s="2332" t="s">
        <v>1970</v>
      </c>
      <c r="N40" s="2332"/>
      <c r="O40" s="2332"/>
      <c r="P40" s="2332"/>
      <c r="Q40" s="2332"/>
      <c r="R40" s="2332"/>
      <c r="S40" s="2332"/>
      <c r="T40" s="2332"/>
    </row>
    <row r="41" spans="2:20" s="2237" customFormat="1" ht="17.45" customHeight="1">
      <c r="B41" s="2258" t="s">
        <v>1971</v>
      </c>
      <c r="C41" s="2137"/>
      <c r="D41" s="2238"/>
      <c r="E41" s="2245"/>
      <c r="F41" s="2239"/>
      <c r="M41" s="2333" t="s">
        <v>1972</v>
      </c>
      <c r="N41" s="2333"/>
      <c r="O41" s="2333"/>
      <c r="P41" s="2333"/>
      <c r="Q41" s="2333"/>
      <c r="R41" s="2333"/>
      <c r="S41" s="2333"/>
      <c r="T41" s="2333"/>
    </row>
  </sheetData>
  <mergeCells count="14">
    <mergeCell ref="G10:S10"/>
    <mergeCell ref="T10:T11"/>
    <mergeCell ref="M40:T40"/>
    <mergeCell ref="M41:T41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view="pageBreakPreview" zoomScaleSheetLayoutView="100" workbookViewId="0" topLeftCell="A1">
      <pane xSplit="2" ySplit="8" topLeftCell="C30" activePane="bottomRight" state="frozen"/>
      <selection pane="topLeft" activeCell="D400" sqref="D400"/>
      <selection pane="topRight" activeCell="D400" sqref="D400"/>
      <selection pane="bottomLeft" activeCell="D400" sqref="D400"/>
      <selection pane="bottomRight" activeCell="J9" sqref="J9"/>
    </sheetView>
  </sheetViews>
  <sheetFormatPr defaultColWidth="8.28125" defaultRowHeight="15"/>
  <cols>
    <col min="1" max="1" width="8.00390625" style="447" customWidth="1"/>
    <col min="2" max="2" width="41.421875" style="447" customWidth="1"/>
    <col min="3" max="3" width="21.140625" style="458" customWidth="1"/>
    <col min="4" max="4" width="10.57421875" style="490" customWidth="1"/>
    <col min="5" max="5" width="6.28125" style="583" customWidth="1"/>
    <col min="6" max="6" width="13.7109375" style="578" customWidth="1"/>
    <col min="7" max="8" width="4.8515625" style="447" customWidth="1"/>
    <col min="9" max="9" width="7.28125" style="447" customWidth="1"/>
    <col min="10" max="10" width="4.7109375" style="447" customWidth="1"/>
    <col min="11" max="11" width="7.140625" style="447" customWidth="1"/>
    <col min="12" max="12" width="5.140625" style="447" customWidth="1"/>
    <col min="13" max="13" width="5.28125" style="447" customWidth="1"/>
    <col min="14" max="14" width="5.57421875" style="447" customWidth="1"/>
    <col min="15" max="15" width="8.28125" style="447" customWidth="1"/>
    <col min="16" max="16" width="8.140625" style="447" customWidth="1"/>
    <col min="17" max="17" width="9.7109375" style="447" customWidth="1"/>
    <col min="18" max="18" width="9.421875" style="447" customWidth="1"/>
    <col min="19" max="19" width="9.7109375" style="581" customWidth="1"/>
    <col min="20" max="20" width="14.8515625" style="583" customWidth="1"/>
    <col min="21" max="16384" width="8.28125" style="447" customWidth="1"/>
  </cols>
  <sheetData>
    <row r="1" spans="1:20" ht="15" customHeight="1">
      <c r="A1" s="444" t="s">
        <v>130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6"/>
    </row>
    <row r="2" spans="1:20" ht="6" customHeight="1">
      <c r="A2" s="2357"/>
      <c r="B2" s="2358"/>
      <c r="C2" s="2358"/>
      <c r="D2" s="2358"/>
      <c r="E2" s="2358"/>
      <c r="F2" s="2358"/>
      <c r="G2" s="2358"/>
      <c r="H2" s="2358"/>
      <c r="I2" s="2358"/>
      <c r="J2" s="2358"/>
      <c r="K2" s="2358"/>
      <c r="L2" s="2358"/>
      <c r="M2" s="2358"/>
      <c r="N2" s="2358"/>
      <c r="O2" s="2358"/>
      <c r="P2" s="2358"/>
      <c r="Q2" s="2358"/>
      <c r="R2" s="2358"/>
      <c r="S2" s="2358"/>
      <c r="T2" s="2359"/>
    </row>
    <row r="3" spans="1:20" ht="15">
      <c r="A3" s="448"/>
      <c r="B3" s="449"/>
      <c r="C3" s="450"/>
      <c r="D3" s="451"/>
      <c r="E3" s="452"/>
      <c r="F3" s="453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4"/>
      <c r="T3" s="455"/>
    </row>
    <row r="4" spans="1:20" ht="15">
      <c r="A4" s="2136" t="s">
        <v>2008</v>
      </c>
      <c r="B4" s="1356" t="s">
        <v>2009</v>
      </c>
      <c r="D4" s="451"/>
      <c r="E4" s="452"/>
      <c r="F4" s="453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54"/>
      <c r="T4" s="455"/>
    </row>
    <row r="5" spans="1:20" ht="26.25" customHeight="1">
      <c r="A5" s="448" t="s">
        <v>2010</v>
      </c>
      <c r="B5" s="2360" t="s">
        <v>2011</v>
      </c>
      <c r="C5" s="460" t="s">
        <v>134</v>
      </c>
      <c r="D5" s="461"/>
      <c r="E5" s="461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4"/>
      <c r="T5" s="455"/>
    </row>
    <row r="6" spans="1:20" ht="13.5" thickBot="1">
      <c r="A6" s="462" t="s">
        <v>135</v>
      </c>
      <c r="B6" s="463"/>
      <c r="C6" s="464"/>
      <c r="D6" s="465"/>
      <c r="E6" s="466"/>
      <c r="F6" s="467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8"/>
      <c r="T6" s="469"/>
    </row>
    <row r="7" spans="1:20" ht="13.5" thickBot="1">
      <c r="A7" s="470" t="s">
        <v>136</v>
      </c>
      <c r="B7" s="470" t="s">
        <v>137</v>
      </c>
      <c r="C7" s="471" t="s">
        <v>257</v>
      </c>
      <c r="D7" s="2361" t="s">
        <v>139</v>
      </c>
      <c r="E7" s="1140" t="s">
        <v>140</v>
      </c>
      <c r="F7" s="2362" t="s">
        <v>141</v>
      </c>
      <c r="G7" s="475" t="s">
        <v>142</v>
      </c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7"/>
      <c r="T7" s="478" t="s">
        <v>143</v>
      </c>
    </row>
    <row r="8" spans="1:20" s="490" customFormat="1" ht="26.25" thickBot="1">
      <c r="A8" s="479"/>
      <c r="B8" s="479"/>
      <c r="C8" s="480"/>
      <c r="D8" s="2363"/>
      <c r="E8" s="1141"/>
      <c r="F8" s="2364"/>
      <c r="G8" s="484" t="s">
        <v>144</v>
      </c>
      <c r="H8" s="485" t="s">
        <v>145</v>
      </c>
      <c r="I8" s="485" t="s">
        <v>146</v>
      </c>
      <c r="J8" s="485" t="s">
        <v>147</v>
      </c>
      <c r="K8" s="485" t="s">
        <v>148</v>
      </c>
      <c r="L8" s="485" t="s">
        <v>149</v>
      </c>
      <c r="M8" s="486" t="s">
        <v>150</v>
      </c>
      <c r="N8" s="487" t="s">
        <v>151</v>
      </c>
      <c r="O8" s="487" t="s">
        <v>152</v>
      </c>
      <c r="P8" s="488" t="s">
        <v>153</v>
      </c>
      <c r="Q8" s="488" t="s">
        <v>154</v>
      </c>
      <c r="R8" s="488" t="s">
        <v>155</v>
      </c>
      <c r="S8" s="488" t="s">
        <v>156</v>
      </c>
      <c r="T8" s="489"/>
    </row>
    <row r="9" spans="1:20" s="195" customFormat="1" ht="13.5" customHeight="1">
      <c r="A9" s="1251"/>
      <c r="B9" s="1251"/>
      <c r="C9" s="1253"/>
      <c r="D9" s="1254"/>
      <c r="E9" s="1255"/>
      <c r="F9" s="1256"/>
      <c r="G9" s="1257"/>
      <c r="H9" s="1251"/>
      <c r="I9" s="1251"/>
      <c r="J9" s="1251"/>
      <c r="K9" s="1251"/>
      <c r="L9" s="1251"/>
      <c r="M9" s="1258"/>
      <c r="N9" s="1259"/>
      <c r="O9" s="1259"/>
      <c r="P9" s="1259"/>
      <c r="Q9" s="1259"/>
      <c r="R9" s="1259"/>
      <c r="S9" s="259"/>
      <c r="T9" s="1259"/>
    </row>
    <row r="10" spans="1:20" s="518" customFormat="1" ht="39.75" customHeight="1">
      <c r="A10" s="2365"/>
      <c r="B10" s="2365" t="s">
        <v>2012</v>
      </c>
      <c r="C10" s="2366"/>
      <c r="D10" s="2367"/>
      <c r="E10" s="2368"/>
      <c r="F10" s="2369"/>
      <c r="G10" s="2370"/>
      <c r="H10" s="2371"/>
      <c r="I10" s="2371"/>
      <c r="J10" s="2371"/>
      <c r="K10" s="2371"/>
      <c r="L10" s="2371"/>
      <c r="M10" s="2372"/>
      <c r="N10" s="2373"/>
      <c r="O10" s="2373"/>
      <c r="P10" s="2372"/>
      <c r="Q10" s="2373"/>
      <c r="R10" s="2373"/>
      <c r="S10" s="2374"/>
      <c r="T10" s="2375"/>
    </row>
    <row r="11" spans="1:20" s="503" customFormat="1" ht="67.5" customHeight="1">
      <c r="A11" s="559"/>
      <c r="B11" s="2376" t="s">
        <v>2013</v>
      </c>
      <c r="C11" s="1276"/>
      <c r="D11" s="2377" t="s">
        <v>1915</v>
      </c>
      <c r="E11" s="495">
        <v>1</v>
      </c>
      <c r="F11" s="496" t="s">
        <v>263</v>
      </c>
      <c r="G11" s="497"/>
      <c r="H11" s="498"/>
      <c r="I11" s="498"/>
      <c r="J11" s="1148"/>
      <c r="K11" s="498"/>
      <c r="L11" s="498"/>
      <c r="M11" s="499"/>
      <c r="N11" s="500"/>
      <c r="O11" s="500"/>
      <c r="P11" s="499"/>
      <c r="Q11" s="500"/>
      <c r="R11" s="1150">
        <v>100000</v>
      </c>
      <c r="S11" s="501">
        <f>SUM(G11:R11)</f>
        <v>100000</v>
      </c>
      <c r="T11" s="2378">
        <f>E11*S11</f>
        <v>100000</v>
      </c>
    </row>
    <row r="12" spans="1:20" s="503" customFormat="1" ht="29.25" customHeight="1">
      <c r="A12" s="2379"/>
      <c r="B12" s="2365" t="s">
        <v>2014</v>
      </c>
      <c r="C12" s="2366"/>
      <c r="D12" s="2367"/>
      <c r="E12" s="2380"/>
      <c r="F12" s="2369"/>
      <c r="G12" s="2370"/>
      <c r="H12" s="2371"/>
      <c r="I12" s="2371"/>
      <c r="J12" s="2371"/>
      <c r="K12" s="2371"/>
      <c r="L12" s="2371"/>
      <c r="M12" s="2372"/>
      <c r="N12" s="2373"/>
      <c r="O12" s="2381"/>
      <c r="P12" s="2372"/>
      <c r="Q12" s="2373"/>
      <c r="R12" s="2373"/>
      <c r="S12" s="2382"/>
      <c r="T12" s="2383"/>
    </row>
    <row r="13" spans="1:20" s="503" customFormat="1" ht="46.5" customHeight="1">
      <c r="A13" s="2384"/>
      <c r="B13" s="2385" t="s">
        <v>2015</v>
      </c>
      <c r="C13" s="2386"/>
      <c r="D13" s="2387" t="s">
        <v>1915</v>
      </c>
      <c r="E13" s="550">
        <v>1</v>
      </c>
      <c r="F13" s="551" t="s">
        <v>263</v>
      </c>
      <c r="G13" s="552"/>
      <c r="H13" s="553"/>
      <c r="I13" s="553"/>
      <c r="J13" s="553"/>
      <c r="K13" s="553"/>
      <c r="L13" s="553"/>
      <c r="M13" s="554"/>
      <c r="N13" s="555"/>
      <c r="O13" s="2388">
        <v>195000</v>
      </c>
      <c r="P13" s="554"/>
      <c r="Q13" s="555"/>
      <c r="R13" s="555"/>
      <c r="S13" s="556">
        <f>SUM(G13:R13)</f>
        <v>195000</v>
      </c>
      <c r="T13" s="2378">
        <f>S13</f>
        <v>195000</v>
      </c>
    </row>
    <row r="14" spans="1:20" s="518" customFormat="1" ht="19.5" customHeight="1">
      <c r="A14" s="513"/>
      <c r="B14" s="2365" t="s">
        <v>2016</v>
      </c>
      <c r="C14" s="1845"/>
      <c r="D14" s="2389"/>
      <c r="E14" s="510"/>
      <c r="F14" s="511"/>
      <c r="G14" s="512"/>
      <c r="H14" s="513"/>
      <c r="I14" s="513"/>
      <c r="J14" s="513"/>
      <c r="K14" s="513"/>
      <c r="L14" s="513"/>
      <c r="M14" s="514"/>
      <c r="N14" s="515"/>
      <c r="O14" s="515"/>
      <c r="P14" s="514"/>
      <c r="Q14" s="515"/>
      <c r="R14" s="515"/>
      <c r="S14" s="516"/>
      <c r="T14" s="520"/>
    </row>
    <row r="15" spans="1:20" s="503" customFormat="1" ht="15" customHeight="1">
      <c r="A15" s="2384"/>
      <c r="B15" s="2385" t="s">
        <v>2017</v>
      </c>
      <c r="C15" s="2386"/>
      <c r="D15" s="2387"/>
      <c r="E15" s="550"/>
      <c r="F15" s="551"/>
      <c r="G15" s="552"/>
      <c r="H15" s="553"/>
      <c r="I15" s="553"/>
      <c r="J15" s="553"/>
      <c r="K15" s="553"/>
      <c r="L15" s="553"/>
      <c r="M15" s="554"/>
      <c r="N15" s="555"/>
      <c r="O15" s="2388">
        <v>20000</v>
      </c>
      <c r="P15" s="554"/>
      <c r="Q15" s="555"/>
      <c r="R15" s="555"/>
      <c r="S15" s="556">
        <f>SUM(G15:R15)</f>
        <v>20000</v>
      </c>
      <c r="T15" s="557">
        <f>E15*S15</f>
        <v>0</v>
      </c>
    </row>
    <row r="16" spans="1:20" s="518" customFormat="1" ht="15" customHeight="1">
      <c r="A16" s="2376"/>
      <c r="B16" s="2376" t="s">
        <v>2018</v>
      </c>
      <c r="C16" s="2386"/>
      <c r="D16" s="2387"/>
      <c r="E16" s="2390"/>
      <c r="F16" s="551"/>
      <c r="G16" s="552"/>
      <c r="H16" s="553"/>
      <c r="I16" s="553"/>
      <c r="J16" s="553"/>
      <c r="K16" s="553"/>
      <c r="L16" s="553"/>
      <c r="M16" s="554"/>
      <c r="N16" s="555"/>
      <c r="O16" s="2388">
        <v>45000</v>
      </c>
      <c r="P16" s="554"/>
      <c r="Q16" s="555"/>
      <c r="R16" s="555"/>
      <c r="S16" s="2391">
        <f>SUM(G16:R16)</f>
        <v>45000</v>
      </c>
      <c r="T16" s="557">
        <f>E16*S16</f>
        <v>0</v>
      </c>
    </row>
    <row r="17" spans="1:20" s="503" customFormat="1" ht="18" customHeight="1">
      <c r="A17" s="2384"/>
      <c r="B17" s="2385" t="s">
        <v>2019</v>
      </c>
      <c r="C17" s="2386"/>
      <c r="D17" s="2387"/>
      <c r="E17" s="550"/>
      <c r="F17" s="551"/>
      <c r="G17" s="552"/>
      <c r="H17" s="553"/>
      <c r="I17" s="553"/>
      <c r="J17" s="553"/>
      <c r="K17" s="553"/>
      <c r="L17" s="553"/>
      <c r="M17" s="554"/>
      <c r="N17" s="555"/>
      <c r="O17" s="2388">
        <v>15000</v>
      </c>
      <c r="P17" s="554"/>
      <c r="Q17" s="555"/>
      <c r="R17" s="555"/>
      <c r="S17" s="556">
        <f>SUM(G17:R17)</f>
        <v>15000</v>
      </c>
      <c r="T17" s="557">
        <f>E17*S17</f>
        <v>0</v>
      </c>
    </row>
    <row r="18" spans="1:20" s="503" customFormat="1" ht="18.75" customHeight="1">
      <c r="A18" s="559"/>
      <c r="B18" s="560" t="s">
        <v>2020</v>
      </c>
      <c r="C18" s="1276"/>
      <c r="D18" s="2377"/>
      <c r="E18" s="495"/>
      <c r="F18" s="496"/>
      <c r="G18" s="497"/>
      <c r="H18" s="498"/>
      <c r="I18" s="498"/>
      <c r="J18" s="498"/>
      <c r="K18" s="498"/>
      <c r="L18" s="498"/>
      <c r="M18" s="499"/>
      <c r="N18" s="500"/>
      <c r="O18" s="1150">
        <v>11000</v>
      </c>
      <c r="P18" s="499"/>
      <c r="Q18" s="500"/>
      <c r="R18" s="500"/>
      <c r="S18" s="501">
        <f>SUM(G18:R18)</f>
        <v>11000</v>
      </c>
      <c r="T18" s="502">
        <f>E18*S18</f>
        <v>0</v>
      </c>
    </row>
    <row r="19" spans="1:20" s="518" customFormat="1" ht="17.25" customHeight="1">
      <c r="A19" s="513"/>
      <c r="B19" s="2392" t="s">
        <v>2021</v>
      </c>
      <c r="C19" s="1845"/>
      <c r="D19" s="2389"/>
      <c r="E19" s="510"/>
      <c r="F19" s="511"/>
      <c r="G19" s="512"/>
      <c r="H19" s="513"/>
      <c r="I19" s="513"/>
      <c r="J19" s="513"/>
      <c r="K19" s="513"/>
      <c r="L19" s="513"/>
      <c r="M19" s="514"/>
      <c r="N19" s="515"/>
      <c r="O19" s="515"/>
      <c r="P19" s="514"/>
      <c r="Q19" s="515"/>
      <c r="R19" s="515"/>
      <c r="S19" s="516"/>
      <c r="T19" s="2393">
        <f>S15+S16+S17+S18</f>
        <v>91000</v>
      </c>
    </row>
    <row r="20" spans="1:20" s="518" customFormat="1" ht="33" customHeight="1">
      <c r="A20" s="2394"/>
      <c r="B20" s="2395" t="s">
        <v>2022</v>
      </c>
      <c r="C20" s="2396"/>
      <c r="D20" s="2397"/>
      <c r="E20" s="2398"/>
      <c r="F20" s="2399"/>
      <c r="G20" s="2400"/>
      <c r="H20" s="2394"/>
      <c r="I20" s="2394"/>
      <c r="J20" s="2394"/>
      <c r="K20" s="2394"/>
      <c r="L20" s="2394"/>
      <c r="M20" s="2401"/>
      <c r="N20" s="2402"/>
      <c r="O20" s="2402"/>
      <c r="P20" s="2401"/>
      <c r="Q20" s="2402"/>
      <c r="R20" s="2402"/>
      <c r="S20" s="2403"/>
      <c r="T20" s="2404"/>
    </row>
    <row r="21" spans="1:20" s="503" customFormat="1" ht="61.5" customHeight="1">
      <c r="A21" s="559"/>
      <c r="B21" s="560" t="s">
        <v>2023</v>
      </c>
      <c r="C21" s="1276"/>
      <c r="D21" s="2377" t="s">
        <v>1915</v>
      </c>
      <c r="E21" s="495">
        <v>1</v>
      </c>
      <c r="F21" s="496" t="s">
        <v>232</v>
      </c>
      <c r="G21" s="497"/>
      <c r="H21" s="498"/>
      <c r="I21" s="498"/>
      <c r="J21" s="498"/>
      <c r="K21" s="1148">
        <v>45000</v>
      </c>
      <c r="L21" s="498"/>
      <c r="M21" s="499"/>
      <c r="N21" s="500"/>
      <c r="O21" s="500"/>
      <c r="P21" s="499"/>
      <c r="Q21" s="500"/>
      <c r="R21" s="500"/>
      <c r="S21" s="501">
        <f>SUM(G21:R21)</f>
        <v>45000</v>
      </c>
      <c r="T21" s="2378">
        <f>S21</f>
        <v>45000</v>
      </c>
    </row>
    <row r="22" spans="1:20" s="503" customFormat="1" ht="63" customHeight="1">
      <c r="A22" s="559"/>
      <c r="B22" s="560" t="s">
        <v>2024</v>
      </c>
      <c r="C22" s="1276"/>
      <c r="D22" s="2377" t="s">
        <v>1915</v>
      </c>
      <c r="E22" s="495">
        <v>1</v>
      </c>
      <c r="F22" s="496" t="s">
        <v>232</v>
      </c>
      <c r="G22" s="497"/>
      <c r="H22" s="498"/>
      <c r="I22" s="498"/>
      <c r="J22" s="498"/>
      <c r="K22" s="498"/>
      <c r="L22" s="498"/>
      <c r="M22" s="499"/>
      <c r="N22" s="500"/>
      <c r="O22" s="500"/>
      <c r="P22" s="1152">
        <v>50000</v>
      </c>
      <c r="Q22" s="500"/>
      <c r="R22" s="500"/>
      <c r="S22" s="501">
        <f>SUM(G22:R22)</f>
        <v>50000</v>
      </c>
      <c r="T22" s="2378">
        <f>S22</f>
        <v>50000</v>
      </c>
    </row>
    <row r="23" spans="1:20" s="518" customFormat="1" ht="28.5" customHeight="1">
      <c r="A23" s="2394"/>
      <c r="B23" s="2395" t="s">
        <v>2025</v>
      </c>
      <c r="C23" s="2396"/>
      <c r="D23" s="2397"/>
      <c r="E23" s="2398"/>
      <c r="F23" s="2399"/>
      <c r="G23" s="2400"/>
      <c r="H23" s="2394"/>
      <c r="I23" s="2394"/>
      <c r="J23" s="2394"/>
      <c r="K23" s="2394"/>
      <c r="L23" s="2394"/>
      <c r="M23" s="2401"/>
      <c r="N23" s="2402"/>
      <c r="O23" s="2402"/>
      <c r="P23" s="2401"/>
      <c r="Q23" s="2402"/>
      <c r="R23" s="2402"/>
      <c r="S23" s="2403"/>
      <c r="T23" s="2405"/>
    </row>
    <row r="24" spans="1:20" s="503" customFormat="1" ht="40.5" customHeight="1">
      <c r="A24" s="559"/>
      <c r="B24" s="560" t="s">
        <v>2026</v>
      </c>
      <c r="C24" s="1276"/>
      <c r="D24" s="2377"/>
      <c r="E24" s="495"/>
      <c r="F24" s="496"/>
      <c r="G24" s="497"/>
      <c r="H24" s="498"/>
      <c r="I24" s="498"/>
      <c r="J24" s="498"/>
      <c r="K24" s="498"/>
      <c r="L24" s="498"/>
      <c r="M24" s="499"/>
      <c r="N24" s="500"/>
      <c r="O24" s="500"/>
      <c r="P24" s="499"/>
      <c r="Q24" s="500"/>
      <c r="R24" s="500"/>
      <c r="S24" s="501">
        <f>SUM(G24:R24)</f>
        <v>0</v>
      </c>
      <c r="T24" s="502">
        <f>E24*S24</f>
        <v>0</v>
      </c>
    </row>
    <row r="25" spans="1:20" s="503" customFormat="1" ht="21.75" customHeight="1">
      <c r="A25" s="559"/>
      <c r="B25" s="2406" t="s">
        <v>2027</v>
      </c>
      <c r="C25" s="1276"/>
      <c r="D25" s="2407" t="s">
        <v>1915</v>
      </c>
      <c r="E25" s="495">
        <v>1</v>
      </c>
      <c r="F25" s="496" t="s">
        <v>232</v>
      </c>
      <c r="G25" s="497"/>
      <c r="H25" s="498"/>
      <c r="I25" s="1148">
        <v>25000</v>
      </c>
      <c r="J25" s="498"/>
      <c r="K25" s="498"/>
      <c r="L25" s="498"/>
      <c r="M25" s="499"/>
      <c r="N25" s="500"/>
      <c r="O25" s="500"/>
      <c r="P25" s="499"/>
      <c r="Q25" s="500"/>
      <c r="R25" s="500"/>
      <c r="S25" s="501">
        <f>SUM(G25:R25)</f>
        <v>25000</v>
      </c>
      <c r="T25" s="502"/>
    </row>
    <row r="26" spans="1:20" s="518" customFormat="1" ht="18" customHeight="1">
      <c r="A26" s="513"/>
      <c r="B26" s="2408"/>
      <c r="C26" s="2386"/>
      <c r="D26" s="2409"/>
      <c r="E26" s="550">
        <v>1</v>
      </c>
      <c r="F26" s="551" t="s">
        <v>232</v>
      </c>
      <c r="G26" s="552"/>
      <c r="H26" s="553"/>
      <c r="I26" s="553"/>
      <c r="J26" s="553"/>
      <c r="K26" s="553"/>
      <c r="L26" s="553"/>
      <c r="M26" s="554"/>
      <c r="N26" s="555"/>
      <c r="O26" s="555"/>
      <c r="P26" s="2410">
        <v>25000</v>
      </c>
      <c r="Q26" s="555"/>
      <c r="R26" s="555"/>
      <c r="S26" s="2411">
        <f>P26</f>
        <v>25000</v>
      </c>
      <c r="T26" s="2412"/>
    </row>
    <row r="27" spans="1:20" s="503" customFormat="1" ht="22.5" customHeight="1">
      <c r="A27" s="559"/>
      <c r="B27" s="2413" t="s">
        <v>2028</v>
      </c>
      <c r="C27" s="1276"/>
      <c r="D27" s="2377"/>
      <c r="E27" s="495"/>
      <c r="F27" s="496"/>
      <c r="G27" s="497"/>
      <c r="H27" s="498"/>
      <c r="I27" s="498"/>
      <c r="J27" s="498"/>
      <c r="K27" s="498"/>
      <c r="L27" s="498"/>
      <c r="M27" s="499"/>
      <c r="N27" s="500"/>
      <c r="O27" s="500"/>
      <c r="P27" s="499"/>
      <c r="Q27" s="500"/>
      <c r="R27" s="500"/>
      <c r="S27" s="501">
        <f>SUM(G27:R27)</f>
        <v>0</v>
      </c>
      <c r="T27" s="2378">
        <f>S25+S26</f>
        <v>50000</v>
      </c>
    </row>
    <row r="28" spans="1:20" s="503" customFormat="1" ht="34.5" customHeight="1">
      <c r="A28" s="561"/>
      <c r="B28" s="2414" t="s">
        <v>2029</v>
      </c>
      <c r="C28" s="1866"/>
      <c r="D28" s="2415" t="s">
        <v>1915</v>
      </c>
      <c r="E28" s="1868">
        <v>1</v>
      </c>
      <c r="F28" s="496" t="s">
        <v>263</v>
      </c>
      <c r="G28" s="2416"/>
      <c r="H28" s="2417"/>
      <c r="I28" s="2417"/>
      <c r="J28" s="2417"/>
      <c r="K28" s="2417"/>
      <c r="L28" s="2417"/>
      <c r="M28" s="2418"/>
      <c r="N28" s="2419"/>
      <c r="O28" s="2419"/>
      <c r="P28" s="2418"/>
      <c r="Q28" s="2420">
        <v>100000</v>
      </c>
      <c r="R28" s="2419"/>
      <c r="S28" s="2421">
        <f>Q28</f>
        <v>100000</v>
      </c>
      <c r="T28" s="2422">
        <f>S28</f>
        <v>100000</v>
      </c>
    </row>
    <row r="29" spans="1:20" s="503" customFormat="1" ht="13.5" thickBot="1">
      <c r="A29" s="561"/>
      <c r="B29" s="562"/>
      <c r="C29" s="563"/>
      <c r="D29" s="1349"/>
      <c r="E29" s="565"/>
      <c r="F29" s="496"/>
      <c r="G29" s="566"/>
      <c r="H29" s="567"/>
      <c r="I29" s="567"/>
      <c r="J29" s="567"/>
      <c r="K29" s="567"/>
      <c r="L29" s="567"/>
      <c r="M29" s="568"/>
      <c r="N29" s="569"/>
      <c r="O29" s="569"/>
      <c r="P29" s="568"/>
      <c r="Q29" s="569"/>
      <c r="R29" s="569"/>
      <c r="S29" s="570">
        <f>SUM(G29:R29)</f>
        <v>0</v>
      </c>
      <c r="T29" s="571">
        <f>E29*S29</f>
        <v>0</v>
      </c>
    </row>
    <row r="30" spans="1:20" s="576" customFormat="1" ht="25.5" customHeight="1" thickBot="1">
      <c r="A30" s="572" t="s">
        <v>156</v>
      </c>
      <c r="B30" s="573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4"/>
      <c r="T30" s="2423">
        <f>T11+T13+T19+T21+T22+T27+T28</f>
        <v>631000</v>
      </c>
    </row>
    <row r="31" spans="1:20" ht="15">
      <c r="A31" s="577"/>
      <c r="E31" s="452"/>
      <c r="G31" s="449"/>
      <c r="H31" s="449"/>
      <c r="I31" s="579"/>
      <c r="J31" s="579"/>
      <c r="K31" s="579"/>
      <c r="L31" s="579"/>
      <c r="M31" s="449"/>
      <c r="N31" s="580"/>
      <c r="T31" s="577"/>
    </row>
    <row r="32" spans="1:20" ht="15">
      <c r="A32" s="582" t="s">
        <v>481</v>
      </c>
      <c r="N32" s="584"/>
      <c r="O32" s="580"/>
      <c r="T32" s="577"/>
    </row>
    <row r="33" ht="15">
      <c r="T33" s="577"/>
    </row>
    <row r="34" spans="1:20" ht="27.6" customHeight="1">
      <c r="A34" s="585" t="s">
        <v>245</v>
      </c>
      <c r="C34" s="586"/>
      <c r="D34" s="1114"/>
      <c r="E34" s="578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581"/>
      <c r="S34" s="587"/>
      <c r="T34" s="449"/>
    </row>
    <row r="35" spans="1:20" ht="15">
      <c r="A35" s="585"/>
      <c r="B35" s="2424" t="s">
        <v>378</v>
      </c>
      <c r="C35" s="1356"/>
      <c r="D35" s="1114"/>
      <c r="E35" s="578"/>
      <c r="F35" s="490"/>
      <c r="G35" s="490"/>
      <c r="H35" s="490"/>
      <c r="I35" s="490"/>
      <c r="J35" s="490"/>
      <c r="K35" s="490"/>
      <c r="L35" s="490"/>
      <c r="M35" s="588" t="s">
        <v>31</v>
      </c>
      <c r="N35" s="588"/>
      <c r="O35" s="588"/>
      <c r="P35" s="588"/>
      <c r="Q35" s="588"/>
      <c r="R35" s="581"/>
      <c r="S35" s="587"/>
      <c r="T35" s="449"/>
    </row>
    <row r="36" spans="2:20" ht="15">
      <c r="B36" s="2425" t="s">
        <v>379</v>
      </c>
      <c r="C36" s="2426"/>
      <c r="M36" s="589" t="s">
        <v>33</v>
      </c>
      <c r="N36" s="589"/>
      <c r="O36" s="589"/>
      <c r="P36" s="589"/>
      <c r="Q36" s="589"/>
      <c r="T36" s="577"/>
    </row>
    <row r="37" ht="15">
      <c r="T37" s="577"/>
    </row>
    <row r="38" ht="15">
      <c r="T38" s="577"/>
    </row>
    <row r="39" ht="15">
      <c r="T39" s="577"/>
    </row>
    <row r="40" ht="15">
      <c r="T40" s="577"/>
    </row>
    <row r="41" ht="15">
      <c r="T41" s="577"/>
    </row>
    <row r="42" ht="15">
      <c r="T42" s="577"/>
    </row>
    <row r="43" ht="15">
      <c r="T43" s="577"/>
    </row>
    <row r="44" ht="15">
      <c r="T44" s="577"/>
    </row>
    <row r="45" ht="15">
      <c r="T45" s="577"/>
    </row>
    <row r="46" ht="15">
      <c r="T46" s="577"/>
    </row>
    <row r="47" ht="15">
      <c r="T47" s="577"/>
    </row>
    <row r="48" ht="15">
      <c r="T48" s="577"/>
    </row>
    <row r="49" ht="15">
      <c r="T49" s="577"/>
    </row>
    <row r="50" ht="15">
      <c r="T50" s="577"/>
    </row>
    <row r="51" ht="15">
      <c r="T51" s="577"/>
    </row>
    <row r="52" ht="15">
      <c r="T52" s="577"/>
    </row>
    <row r="53" ht="15">
      <c r="T53" s="577"/>
    </row>
    <row r="54" ht="15">
      <c r="T54" s="577"/>
    </row>
    <row r="55" ht="15">
      <c r="T55" s="577"/>
    </row>
    <row r="56" ht="15">
      <c r="T56" s="577"/>
    </row>
    <row r="57" ht="15">
      <c r="T57" s="577"/>
    </row>
    <row r="58" ht="15">
      <c r="T58" s="577"/>
    </row>
    <row r="59" ht="15">
      <c r="T59" s="577"/>
    </row>
    <row r="60" ht="15">
      <c r="T60" s="577"/>
    </row>
    <row r="61" ht="15">
      <c r="T61" s="577"/>
    </row>
    <row r="62" ht="15">
      <c r="T62" s="577"/>
    </row>
    <row r="63" ht="15">
      <c r="T63" s="577"/>
    </row>
  </sheetData>
  <mergeCells count="15">
    <mergeCell ref="B25:B26"/>
    <mergeCell ref="D25:D26"/>
    <mergeCell ref="A30:S30"/>
    <mergeCell ref="M35:Q35"/>
    <mergeCell ref="M36:Q36"/>
    <mergeCell ref="A1:T1"/>
    <mergeCell ref="D5:E5"/>
    <mergeCell ref="A7:A8"/>
    <mergeCell ref="B7:B8"/>
    <mergeCell ref="C7:C8"/>
    <mergeCell ref="D7:D8"/>
    <mergeCell ref="E7:E8"/>
    <mergeCell ref="F7:F8"/>
    <mergeCell ref="G7:S7"/>
    <mergeCell ref="T7:T8"/>
  </mergeCells>
  <printOptions horizontalCentered="1"/>
  <pageMargins left="0.11811023622047245" right="0.11811023622047245" top="0.7480314960629921" bottom="0.7480314960629921" header="0.31496062992125984" footer="0.31496062992125984"/>
  <pageSetup fitToHeight="0" horizontalDpi="600" verticalDpi="600" orientation="landscape" paperSize="9" scale="70" r:id="rId1"/>
  <headerFooter>
    <oddHeader>&amp;C&amp;"Verdana,Bold Italic"&amp;12&amp;UGOVERNMENT PROCUREMENT POLICY BOARD-TECHNICAL SUPPORT OFFICE
&amp;"Verdana,Italic"&amp;9Unit 2506, Raffles Corporate Center, F. Ortigas Jr. Road, Ortigas Center, Pasig City</oddHeader>
    <oddFooter>&amp;LPrepared by  K.  Paala  &amp;T     &amp;D&amp;RPage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 topLeftCell="A1">
      <selection activeCell="K21" sqref="K21"/>
    </sheetView>
  </sheetViews>
  <sheetFormatPr defaultColWidth="9.140625" defaultRowHeight="15"/>
  <cols>
    <col min="1" max="1" width="6.421875" style="0" customWidth="1"/>
    <col min="2" max="2" width="34.28125" style="0" customWidth="1"/>
    <col min="3" max="3" width="12.7109375" style="0" customWidth="1"/>
    <col min="4" max="4" width="20.00390625" style="0" customWidth="1"/>
    <col min="5" max="5" width="17.00390625" style="0" customWidth="1"/>
    <col min="6" max="17" width="5.7109375" style="0" customWidth="1"/>
    <col min="257" max="257" width="6.421875" style="0" customWidth="1"/>
    <col min="258" max="258" width="34.28125" style="0" customWidth="1"/>
    <col min="259" max="259" width="12.7109375" style="0" customWidth="1"/>
    <col min="260" max="260" width="20.00390625" style="0" customWidth="1"/>
    <col min="261" max="261" width="17.00390625" style="0" customWidth="1"/>
    <col min="262" max="273" width="5.7109375" style="0" customWidth="1"/>
    <col min="513" max="513" width="6.421875" style="0" customWidth="1"/>
    <col min="514" max="514" width="34.28125" style="0" customWidth="1"/>
    <col min="515" max="515" width="12.7109375" style="0" customWidth="1"/>
    <col min="516" max="516" width="20.00390625" style="0" customWidth="1"/>
    <col min="517" max="517" width="17.00390625" style="0" customWidth="1"/>
    <col min="518" max="529" width="5.7109375" style="0" customWidth="1"/>
    <col min="769" max="769" width="6.421875" style="0" customWidth="1"/>
    <col min="770" max="770" width="34.28125" style="0" customWidth="1"/>
    <col min="771" max="771" width="12.7109375" style="0" customWidth="1"/>
    <col min="772" max="772" width="20.00390625" style="0" customWidth="1"/>
    <col min="773" max="773" width="17.00390625" style="0" customWidth="1"/>
    <col min="774" max="785" width="5.7109375" style="0" customWidth="1"/>
    <col min="1025" max="1025" width="6.421875" style="0" customWidth="1"/>
    <col min="1026" max="1026" width="34.28125" style="0" customWidth="1"/>
    <col min="1027" max="1027" width="12.7109375" style="0" customWidth="1"/>
    <col min="1028" max="1028" width="20.00390625" style="0" customWidth="1"/>
    <col min="1029" max="1029" width="17.00390625" style="0" customWidth="1"/>
    <col min="1030" max="1041" width="5.7109375" style="0" customWidth="1"/>
    <col min="1281" max="1281" width="6.421875" style="0" customWidth="1"/>
    <col min="1282" max="1282" width="34.28125" style="0" customWidth="1"/>
    <col min="1283" max="1283" width="12.7109375" style="0" customWidth="1"/>
    <col min="1284" max="1284" width="20.00390625" style="0" customWidth="1"/>
    <col min="1285" max="1285" width="17.00390625" style="0" customWidth="1"/>
    <col min="1286" max="1297" width="5.7109375" style="0" customWidth="1"/>
    <col min="1537" max="1537" width="6.421875" style="0" customWidth="1"/>
    <col min="1538" max="1538" width="34.28125" style="0" customWidth="1"/>
    <col min="1539" max="1539" width="12.7109375" style="0" customWidth="1"/>
    <col min="1540" max="1540" width="20.00390625" style="0" customWidth="1"/>
    <col min="1541" max="1541" width="17.00390625" style="0" customWidth="1"/>
    <col min="1542" max="1553" width="5.7109375" style="0" customWidth="1"/>
    <col min="1793" max="1793" width="6.421875" style="0" customWidth="1"/>
    <col min="1794" max="1794" width="34.28125" style="0" customWidth="1"/>
    <col min="1795" max="1795" width="12.7109375" style="0" customWidth="1"/>
    <col min="1796" max="1796" width="20.00390625" style="0" customWidth="1"/>
    <col min="1797" max="1797" width="17.00390625" style="0" customWidth="1"/>
    <col min="1798" max="1809" width="5.7109375" style="0" customWidth="1"/>
    <col min="2049" max="2049" width="6.421875" style="0" customWidth="1"/>
    <col min="2050" max="2050" width="34.28125" style="0" customWidth="1"/>
    <col min="2051" max="2051" width="12.7109375" style="0" customWidth="1"/>
    <col min="2052" max="2052" width="20.00390625" style="0" customWidth="1"/>
    <col min="2053" max="2053" width="17.00390625" style="0" customWidth="1"/>
    <col min="2054" max="2065" width="5.7109375" style="0" customWidth="1"/>
    <col min="2305" max="2305" width="6.421875" style="0" customWidth="1"/>
    <col min="2306" max="2306" width="34.28125" style="0" customWidth="1"/>
    <col min="2307" max="2307" width="12.7109375" style="0" customWidth="1"/>
    <col min="2308" max="2308" width="20.00390625" style="0" customWidth="1"/>
    <col min="2309" max="2309" width="17.00390625" style="0" customWidth="1"/>
    <col min="2310" max="2321" width="5.7109375" style="0" customWidth="1"/>
    <col min="2561" max="2561" width="6.421875" style="0" customWidth="1"/>
    <col min="2562" max="2562" width="34.28125" style="0" customWidth="1"/>
    <col min="2563" max="2563" width="12.7109375" style="0" customWidth="1"/>
    <col min="2564" max="2564" width="20.00390625" style="0" customWidth="1"/>
    <col min="2565" max="2565" width="17.00390625" style="0" customWidth="1"/>
    <col min="2566" max="2577" width="5.7109375" style="0" customWidth="1"/>
    <col min="2817" max="2817" width="6.421875" style="0" customWidth="1"/>
    <col min="2818" max="2818" width="34.28125" style="0" customWidth="1"/>
    <col min="2819" max="2819" width="12.7109375" style="0" customWidth="1"/>
    <col min="2820" max="2820" width="20.00390625" style="0" customWidth="1"/>
    <col min="2821" max="2821" width="17.00390625" style="0" customWidth="1"/>
    <col min="2822" max="2833" width="5.7109375" style="0" customWidth="1"/>
    <col min="3073" max="3073" width="6.421875" style="0" customWidth="1"/>
    <col min="3074" max="3074" width="34.28125" style="0" customWidth="1"/>
    <col min="3075" max="3075" width="12.7109375" style="0" customWidth="1"/>
    <col min="3076" max="3076" width="20.00390625" style="0" customWidth="1"/>
    <col min="3077" max="3077" width="17.00390625" style="0" customWidth="1"/>
    <col min="3078" max="3089" width="5.7109375" style="0" customWidth="1"/>
    <col min="3329" max="3329" width="6.421875" style="0" customWidth="1"/>
    <col min="3330" max="3330" width="34.28125" style="0" customWidth="1"/>
    <col min="3331" max="3331" width="12.7109375" style="0" customWidth="1"/>
    <col min="3332" max="3332" width="20.00390625" style="0" customWidth="1"/>
    <col min="3333" max="3333" width="17.00390625" style="0" customWidth="1"/>
    <col min="3334" max="3345" width="5.7109375" style="0" customWidth="1"/>
    <col min="3585" max="3585" width="6.421875" style="0" customWidth="1"/>
    <col min="3586" max="3586" width="34.28125" style="0" customWidth="1"/>
    <col min="3587" max="3587" width="12.7109375" style="0" customWidth="1"/>
    <col min="3588" max="3588" width="20.00390625" style="0" customWidth="1"/>
    <col min="3589" max="3589" width="17.00390625" style="0" customWidth="1"/>
    <col min="3590" max="3601" width="5.7109375" style="0" customWidth="1"/>
    <col min="3841" max="3841" width="6.421875" style="0" customWidth="1"/>
    <col min="3842" max="3842" width="34.28125" style="0" customWidth="1"/>
    <col min="3843" max="3843" width="12.7109375" style="0" customWidth="1"/>
    <col min="3844" max="3844" width="20.00390625" style="0" customWidth="1"/>
    <col min="3845" max="3845" width="17.00390625" style="0" customWidth="1"/>
    <col min="3846" max="3857" width="5.7109375" style="0" customWidth="1"/>
    <col min="4097" max="4097" width="6.421875" style="0" customWidth="1"/>
    <col min="4098" max="4098" width="34.28125" style="0" customWidth="1"/>
    <col min="4099" max="4099" width="12.7109375" style="0" customWidth="1"/>
    <col min="4100" max="4100" width="20.00390625" style="0" customWidth="1"/>
    <col min="4101" max="4101" width="17.00390625" style="0" customWidth="1"/>
    <col min="4102" max="4113" width="5.7109375" style="0" customWidth="1"/>
    <col min="4353" max="4353" width="6.421875" style="0" customWidth="1"/>
    <col min="4354" max="4354" width="34.28125" style="0" customWidth="1"/>
    <col min="4355" max="4355" width="12.7109375" style="0" customWidth="1"/>
    <col min="4356" max="4356" width="20.00390625" style="0" customWidth="1"/>
    <col min="4357" max="4357" width="17.00390625" style="0" customWidth="1"/>
    <col min="4358" max="4369" width="5.7109375" style="0" customWidth="1"/>
    <col min="4609" max="4609" width="6.421875" style="0" customWidth="1"/>
    <col min="4610" max="4610" width="34.28125" style="0" customWidth="1"/>
    <col min="4611" max="4611" width="12.7109375" style="0" customWidth="1"/>
    <col min="4612" max="4612" width="20.00390625" style="0" customWidth="1"/>
    <col min="4613" max="4613" width="17.00390625" style="0" customWidth="1"/>
    <col min="4614" max="4625" width="5.7109375" style="0" customWidth="1"/>
    <col min="4865" max="4865" width="6.421875" style="0" customWidth="1"/>
    <col min="4866" max="4866" width="34.28125" style="0" customWidth="1"/>
    <col min="4867" max="4867" width="12.7109375" style="0" customWidth="1"/>
    <col min="4868" max="4868" width="20.00390625" style="0" customWidth="1"/>
    <col min="4869" max="4869" width="17.00390625" style="0" customWidth="1"/>
    <col min="4870" max="4881" width="5.7109375" style="0" customWidth="1"/>
    <col min="5121" max="5121" width="6.421875" style="0" customWidth="1"/>
    <col min="5122" max="5122" width="34.28125" style="0" customWidth="1"/>
    <col min="5123" max="5123" width="12.7109375" style="0" customWidth="1"/>
    <col min="5124" max="5124" width="20.00390625" style="0" customWidth="1"/>
    <col min="5125" max="5125" width="17.00390625" style="0" customWidth="1"/>
    <col min="5126" max="5137" width="5.7109375" style="0" customWidth="1"/>
    <col min="5377" max="5377" width="6.421875" style="0" customWidth="1"/>
    <col min="5378" max="5378" width="34.28125" style="0" customWidth="1"/>
    <col min="5379" max="5379" width="12.7109375" style="0" customWidth="1"/>
    <col min="5380" max="5380" width="20.00390625" style="0" customWidth="1"/>
    <col min="5381" max="5381" width="17.00390625" style="0" customWidth="1"/>
    <col min="5382" max="5393" width="5.7109375" style="0" customWidth="1"/>
    <col min="5633" max="5633" width="6.421875" style="0" customWidth="1"/>
    <col min="5634" max="5634" width="34.28125" style="0" customWidth="1"/>
    <col min="5635" max="5635" width="12.7109375" style="0" customWidth="1"/>
    <col min="5636" max="5636" width="20.00390625" style="0" customWidth="1"/>
    <col min="5637" max="5637" width="17.00390625" style="0" customWidth="1"/>
    <col min="5638" max="5649" width="5.7109375" style="0" customWidth="1"/>
    <col min="5889" max="5889" width="6.421875" style="0" customWidth="1"/>
    <col min="5890" max="5890" width="34.28125" style="0" customWidth="1"/>
    <col min="5891" max="5891" width="12.7109375" style="0" customWidth="1"/>
    <col min="5892" max="5892" width="20.00390625" style="0" customWidth="1"/>
    <col min="5893" max="5893" width="17.00390625" style="0" customWidth="1"/>
    <col min="5894" max="5905" width="5.7109375" style="0" customWidth="1"/>
    <col min="6145" max="6145" width="6.421875" style="0" customWidth="1"/>
    <col min="6146" max="6146" width="34.28125" style="0" customWidth="1"/>
    <col min="6147" max="6147" width="12.7109375" style="0" customWidth="1"/>
    <col min="6148" max="6148" width="20.00390625" style="0" customWidth="1"/>
    <col min="6149" max="6149" width="17.00390625" style="0" customWidth="1"/>
    <col min="6150" max="6161" width="5.7109375" style="0" customWidth="1"/>
    <col min="6401" max="6401" width="6.421875" style="0" customWidth="1"/>
    <col min="6402" max="6402" width="34.28125" style="0" customWidth="1"/>
    <col min="6403" max="6403" width="12.7109375" style="0" customWidth="1"/>
    <col min="6404" max="6404" width="20.00390625" style="0" customWidth="1"/>
    <col min="6405" max="6405" width="17.00390625" style="0" customWidth="1"/>
    <col min="6406" max="6417" width="5.7109375" style="0" customWidth="1"/>
    <col min="6657" max="6657" width="6.421875" style="0" customWidth="1"/>
    <col min="6658" max="6658" width="34.28125" style="0" customWidth="1"/>
    <col min="6659" max="6659" width="12.7109375" style="0" customWidth="1"/>
    <col min="6660" max="6660" width="20.00390625" style="0" customWidth="1"/>
    <col min="6661" max="6661" width="17.00390625" style="0" customWidth="1"/>
    <col min="6662" max="6673" width="5.7109375" style="0" customWidth="1"/>
    <col min="6913" max="6913" width="6.421875" style="0" customWidth="1"/>
    <col min="6914" max="6914" width="34.28125" style="0" customWidth="1"/>
    <col min="6915" max="6915" width="12.7109375" style="0" customWidth="1"/>
    <col min="6916" max="6916" width="20.00390625" style="0" customWidth="1"/>
    <col min="6917" max="6917" width="17.00390625" style="0" customWidth="1"/>
    <col min="6918" max="6929" width="5.7109375" style="0" customWidth="1"/>
    <col min="7169" max="7169" width="6.421875" style="0" customWidth="1"/>
    <col min="7170" max="7170" width="34.28125" style="0" customWidth="1"/>
    <col min="7171" max="7171" width="12.7109375" style="0" customWidth="1"/>
    <col min="7172" max="7172" width="20.00390625" style="0" customWidth="1"/>
    <col min="7173" max="7173" width="17.00390625" style="0" customWidth="1"/>
    <col min="7174" max="7185" width="5.7109375" style="0" customWidth="1"/>
    <col min="7425" max="7425" width="6.421875" style="0" customWidth="1"/>
    <col min="7426" max="7426" width="34.28125" style="0" customWidth="1"/>
    <col min="7427" max="7427" width="12.7109375" style="0" customWidth="1"/>
    <col min="7428" max="7428" width="20.00390625" style="0" customWidth="1"/>
    <col min="7429" max="7429" width="17.00390625" style="0" customWidth="1"/>
    <col min="7430" max="7441" width="5.7109375" style="0" customWidth="1"/>
    <col min="7681" max="7681" width="6.421875" style="0" customWidth="1"/>
    <col min="7682" max="7682" width="34.28125" style="0" customWidth="1"/>
    <col min="7683" max="7683" width="12.7109375" style="0" customWidth="1"/>
    <col min="7684" max="7684" width="20.00390625" style="0" customWidth="1"/>
    <col min="7685" max="7685" width="17.00390625" style="0" customWidth="1"/>
    <col min="7686" max="7697" width="5.7109375" style="0" customWidth="1"/>
    <col min="7937" max="7937" width="6.421875" style="0" customWidth="1"/>
    <col min="7938" max="7938" width="34.28125" style="0" customWidth="1"/>
    <col min="7939" max="7939" width="12.7109375" style="0" customWidth="1"/>
    <col min="7940" max="7940" width="20.00390625" style="0" customWidth="1"/>
    <col min="7941" max="7941" width="17.00390625" style="0" customWidth="1"/>
    <col min="7942" max="7953" width="5.7109375" style="0" customWidth="1"/>
    <col min="8193" max="8193" width="6.421875" style="0" customWidth="1"/>
    <col min="8194" max="8194" width="34.28125" style="0" customWidth="1"/>
    <col min="8195" max="8195" width="12.7109375" style="0" customWidth="1"/>
    <col min="8196" max="8196" width="20.00390625" style="0" customWidth="1"/>
    <col min="8197" max="8197" width="17.00390625" style="0" customWidth="1"/>
    <col min="8198" max="8209" width="5.7109375" style="0" customWidth="1"/>
    <col min="8449" max="8449" width="6.421875" style="0" customWidth="1"/>
    <col min="8450" max="8450" width="34.28125" style="0" customWidth="1"/>
    <col min="8451" max="8451" width="12.7109375" style="0" customWidth="1"/>
    <col min="8452" max="8452" width="20.00390625" style="0" customWidth="1"/>
    <col min="8453" max="8453" width="17.00390625" style="0" customWidth="1"/>
    <col min="8454" max="8465" width="5.7109375" style="0" customWidth="1"/>
    <col min="8705" max="8705" width="6.421875" style="0" customWidth="1"/>
    <col min="8706" max="8706" width="34.28125" style="0" customWidth="1"/>
    <col min="8707" max="8707" width="12.7109375" style="0" customWidth="1"/>
    <col min="8708" max="8708" width="20.00390625" style="0" customWidth="1"/>
    <col min="8709" max="8709" width="17.00390625" style="0" customWidth="1"/>
    <col min="8710" max="8721" width="5.7109375" style="0" customWidth="1"/>
    <col min="8961" max="8961" width="6.421875" style="0" customWidth="1"/>
    <col min="8962" max="8962" width="34.28125" style="0" customWidth="1"/>
    <col min="8963" max="8963" width="12.7109375" style="0" customWidth="1"/>
    <col min="8964" max="8964" width="20.00390625" style="0" customWidth="1"/>
    <col min="8965" max="8965" width="17.00390625" style="0" customWidth="1"/>
    <col min="8966" max="8977" width="5.7109375" style="0" customWidth="1"/>
    <col min="9217" max="9217" width="6.421875" style="0" customWidth="1"/>
    <col min="9218" max="9218" width="34.28125" style="0" customWidth="1"/>
    <col min="9219" max="9219" width="12.7109375" style="0" customWidth="1"/>
    <col min="9220" max="9220" width="20.00390625" style="0" customWidth="1"/>
    <col min="9221" max="9221" width="17.00390625" style="0" customWidth="1"/>
    <col min="9222" max="9233" width="5.7109375" style="0" customWidth="1"/>
    <col min="9473" max="9473" width="6.421875" style="0" customWidth="1"/>
    <col min="9474" max="9474" width="34.28125" style="0" customWidth="1"/>
    <col min="9475" max="9475" width="12.7109375" style="0" customWidth="1"/>
    <col min="9476" max="9476" width="20.00390625" style="0" customWidth="1"/>
    <col min="9477" max="9477" width="17.00390625" style="0" customWidth="1"/>
    <col min="9478" max="9489" width="5.7109375" style="0" customWidth="1"/>
    <col min="9729" max="9729" width="6.421875" style="0" customWidth="1"/>
    <col min="9730" max="9730" width="34.28125" style="0" customWidth="1"/>
    <col min="9731" max="9731" width="12.7109375" style="0" customWidth="1"/>
    <col min="9732" max="9732" width="20.00390625" style="0" customWidth="1"/>
    <col min="9733" max="9733" width="17.00390625" style="0" customWidth="1"/>
    <col min="9734" max="9745" width="5.7109375" style="0" customWidth="1"/>
    <col min="9985" max="9985" width="6.421875" style="0" customWidth="1"/>
    <col min="9986" max="9986" width="34.28125" style="0" customWidth="1"/>
    <col min="9987" max="9987" width="12.7109375" style="0" customWidth="1"/>
    <col min="9988" max="9988" width="20.00390625" style="0" customWidth="1"/>
    <col min="9989" max="9989" width="17.00390625" style="0" customWidth="1"/>
    <col min="9990" max="10001" width="5.7109375" style="0" customWidth="1"/>
    <col min="10241" max="10241" width="6.421875" style="0" customWidth="1"/>
    <col min="10242" max="10242" width="34.28125" style="0" customWidth="1"/>
    <col min="10243" max="10243" width="12.7109375" style="0" customWidth="1"/>
    <col min="10244" max="10244" width="20.00390625" style="0" customWidth="1"/>
    <col min="10245" max="10245" width="17.00390625" style="0" customWidth="1"/>
    <col min="10246" max="10257" width="5.7109375" style="0" customWidth="1"/>
    <col min="10497" max="10497" width="6.421875" style="0" customWidth="1"/>
    <col min="10498" max="10498" width="34.28125" style="0" customWidth="1"/>
    <col min="10499" max="10499" width="12.7109375" style="0" customWidth="1"/>
    <col min="10500" max="10500" width="20.00390625" style="0" customWidth="1"/>
    <col min="10501" max="10501" width="17.00390625" style="0" customWidth="1"/>
    <col min="10502" max="10513" width="5.7109375" style="0" customWidth="1"/>
    <col min="10753" max="10753" width="6.421875" style="0" customWidth="1"/>
    <col min="10754" max="10754" width="34.28125" style="0" customWidth="1"/>
    <col min="10755" max="10755" width="12.7109375" style="0" customWidth="1"/>
    <col min="10756" max="10756" width="20.00390625" style="0" customWidth="1"/>
    <col min="10757" max="10757" width="17.00390625" style="0" customWidth="1"/>
    <col min="10758" max="10769" width="5.7109375" style="0" customWidth="1"/>
    <col min="11009" max="11009" width="6.421875" style="0" customWidth="1"/>
    <col min="11010" max="11010" width="34.28125" style="0" customWidth="1"/>
    <col min="11011" max="11011" width="12.7109375" style="0" customWidth="1"/>
    <col min="11012" max="11012" width="20.00390625" style="0" customWidth="1"/>
    <col min="11013" max="11013" width="17.00390625" style="0" customWidth="1"/>
    <col min="11014" max="11025" width="5.7109375" style="0" customWidth="1"/>
    <col min="11265" max="11265" width="6.421875" style="0" customWidth="1"/>
    <col min="11266" max="11266" width="34.28125" style="0" customWidth="1"/>
    <col min="11267" max="11267" width="12.7109375" style="0" customWidth="1"/>
    <col min="11268" max="11268" width="20.00390625" style="0" customWidth="1"/>
    <col min="11269" max="11269" width="17.00390625" style="0" customWidth="1"/>
    <col min="11270" max="11281" width="5.7109375" style="0" customWidth="1"/>
    <col min="11521" max="11521" width="6.421875" style="0" customWidth="1"/>
    <col min="11522" max="11522" width="34.28125" style="0" customWidth="1"/>
    <col min="11523" max="11523" width="12.7109375" style="0" customWidth="1"/>
    <col min="11524" max="11524" width="20.00390625" style="0" customWidth="1"/>
    <col min="11525" max="11525" width="17.00390625" style="0" customWidth="1"/>
    <col min="11526" max="11537" width="5.7109375" style="0" customWidth="1"/>
    <col min="11777" max="11777" width="6.421875" style="0" customWidth="1"/>
    <col min="11778" max="11778" width="34.28125" style="0" customWidth="1"/>
    <col min="11779" max="11779" width="12.7109375" style="0" customWidth="1"/>
    <col min="11780" max="11780" width="20.00390625" style="0" customWidth="1"/>
    <col min="11781" max="11781" width="17.00390625" style="0" customWidth="1"/>
    <col min="11782" max="11793" width="5.7109375" style="0" customWidth="1"/>
    <col min="12033" max="12033" width="6.421875" style="0" customWidth="1"/>
    <col min="12034" max="12034" width="34.28125" style="0" customWidth="1"/>
    <col min="12035" max="12035" width="12.7109375" style="0" customWidth="1"/>
    <col min="12036" max="12036" width="20.00390625" style="0" customWidth="1"/>
    <col min="12037" max="12037" width="17.00390625" style="0" customWidth="1"/>
    <col min="12038" max="12049" width="5.7109375" style="0" customWidth="1"/>
    <col min="12289" max="12289" width="6.421875" style="0" customWidth="1"/>
    <col min="12290" max="12290" width="34.28125" style="0" customWidth="1"/>
    <col min="12291" max="12291" width="12.7109375" style="0" customWidth="1"/>
    <col min="12292" max="12292" width="20.00390625" style="0" customWidth="1"/>
    <col min="12293" max="12293" width="17.00390625" style="0" customWidth="1"/>
    <col min="12294" max="12305" width="5.7109375" style="0" customWidth="1"/>
    <col min="12545" max="12545" width="6.421875" style="0" customWidth="1"/>
    <col min="12546" max="12546" width="34.28125" style="0" customWidth="1"/>
    <col min="12547" max="12547" width="12.7109375" style="0" customWidth="1"/>
    <col min="12548" max="12548" width="20.00390625" style="0" customWidth="1"/>
    <col min="12549" max="12549" width="17.00390625" style="0" customWidth="1"/>
    <col min="12550" max="12561" width="5.7109375" style="0" customWidth="1"/>
    <col min="12801" max="12801" width="6.421875" style="0" customWidth="1"/>
    <col min="12802" max="12802" width="34.28125" style="0" customWidth="1"/>
    <col min="12803" max="12803" width="12.7109375" style="0" customWidth="1"/>
    <col min="12804" max="12804" width="20.00390625" style="0" customWidth="1"/>
    <col min="12805" max="12805" width="17.00390625" style="0" customWidth="1"/>
    <col min="12806" max="12817" width="5.7109375" style="0" customWidth="1"/>
    <col min="13057" max="13057" width="6.421875" style="0" customWidth="1"/>
    <col min="13058" max="13058" width="34.28125" style="0" customWidth="1"/>
    <col min="13059" max="13059" width="12.7109375" style="0" customWidth="1"/>
    <col min="13060" max="13060" width="20.00390625" style="0" customWidth="1"/>
    <col min="13061" max="13061" width="17.00390625" style="0" customWidth="1"/>
    <col min="13062" max="13073" width="5.7109375" style="0" customWidth="1"/>
    <col min="13313" max="13313" width="6.421875" style="0" customWidth="1"/>
    <col min="13314" max="13314" width="34.28125" style="0" customWidth="1"/>
    <col min="13315" max="13315" width="12.7109375" style="0" customWidth="1"/>
    <col min="13316" max="13316" width="20.00390625" style="0" customWidth="1"/>
    <col min="13317" max="13317" width="17.00390625" style="0" customWidth="1"/>
    <col min="13318" max="13329" width="5.7109375" style="0" customWidth="1"/>
    <col min="13569" max="13569" width="6.421875" style="0" customWidth="1"/>
    <col min="13570" max="13570" width="34.28125" style="0" customWidth="1"/>
    <col min="13571" max="13571" width="12.7109375" style="0" customWidth="1"/>
    <col min="13572" max="13572" width="20.00390625" style="0" customWidth="1"/>
    <col min="13573" max="13573" width="17.00390625" style="0" customWidth="1"/>
    <col min="13574" max="13585" width="5.7109375" style="0" customWidth="1"/>
    <col min="13825" max="13825" width="6.421875" style="0" customWidth="1"/>
    <col min="13826" max="13826" width="34.28125" style="0" customWidth="1"/>
    <col min="13827" max="13827" width="12.7109375" style="0" customWidth="1"/>
    <col min="13828" max="13828" width="20.00390625" style="0" customWidth="1"/>
    <col min="13829" max="13829" width="17.00390625" style="0" customWidth="1"/>
    <col min="13830" max="13841" width="5.7109375" style="0" customWidth="1"/>
    <col min="14081" max="14081" width="6.421875" style="0" customWidth="1"/>
    <col min="14082" max="14082" width="34.28125" style="0" customWidth="1"/>
    <col min="14083" max="14083" width="12.7109375" style="0" customWidth="1"/>
    <col min="14084" max="14084" width="20.00390625" style="0" customWidth="1"/>
    <col min="14085" max="14085" width="17.00390625" style="0" customWidth="1"/>
    <col min="14086" max="14097" width="5.7109375" style="0" customWidth="1"/>
    <col min="14337" max="14337" width="6.421875" style="0" customWidth="1"/>
    <col min="14338" max="14338" width="34.28125" style="0" customWidth="1"/>
    <col min="14339" max="14339" width="12.7109375" style="0" customWidth="1"/>
    <col min="14340" max="14340" width="20.00390625" style="0" customWidth="1"/>
    <col min="14341" max="14341" width="17.00390625" style="0" customWidth="1"/>
    <col min="14342" max="14353" width="5.7109375" style="0" customWidth="1"/>
    <col min="14593" max="14593" width="6.421875" style="0" customWidth="1"/>
    <col min="14594" max="14594" width="34.28125" style="0" customWidth="1"/>
    <col min="14595" max="14595" width="12.7109375" style="0" customWidth="1"/>
    <col min="14596" max="14596" width="20.00390625" style="0" customWidth="1"/>
    <col min="14597" max="14597" width="17.00390625" style="0" customWidth="1"/>
    <col min="14598" max="14609" width="5.7109375" style="0" customWidth="1"/>
    <col min="14849" max="14849" width="6.421875" style="0" customWidth="1"/>
    <col min="14850" max="14850" width="34.28125" style="0" customWidth="1"/>
    <col min="14851" max="14851" width="12.7109375" style="0" customWidth="1"/>
    <col min="14852" max="14852" width="20.00390625" style="0" customWidth="1"/>
    <col min="14853" max="14853" width="17.00390625" style="0" customWidth="1"/>
    <col min="14854" max="14865" width="5.7109375" style="0" customWidth="1"/>
    <col min="15105" max="15105" width="6.421875" style="0" customWidth="1"/>
    <col min="15106" max="15106" width="34.28125" style="0" customWidth="1"/>
    <col min="15107" max="15107" width="12.7109375" style="0" customWidth="1"/>
    <col min="15108" max="15108" width="20.00390625" style="0" customWidth="1"/>
    <col min="15109" max="15109" width="17.00390625" style="0" customWidth="1"/>
    <col min="15110" max="15121" width="5.7109375" style="0" customWidth="1"/>
    <col min="15361" max="15361" width="6.421875" style="0" customWidth="1"/>
    <col min="15362" max="15362" width="34.28125" style="0" customWidth="1"/>
    <col min="15363" max="15363" width="12.7109375" style="0" customWidth="1"/>
    <col min="15364" max="15364" width="20.00390625" style="0" customWidth="1"/>
    <col min="15365" max="15365" width="17.00390625" style="0" customWidth="1"/>
    <col min="15366" max="15377" width="5.7109375" style="0" customWidth="1"/>
    <col min="15617" max="15617" width="6.421875" style="0" customWidth="1"/>
    <col min="15618" max="15618" width="34.28125" style="0" customWidth="1"/>
    <col min="15619" max="15619" width="12.7109375" style="0" customWidth="1"/>
    <col min="15620" max="15620" width="20.00390625" style="0" customWidth="1"/>
    <col min="15621" max="15621" width="17.00390625" style="0" customWidth="1"/>
    <col min="15622" max="15633" width="5.7109375" style="0" customWidth="1"/>
    <col min="15873" max="15873" width="6.421875" style="0" customWidth="1"/>
    <col min="15874" max="15874" width="34.28125" style="0" customWidth="1"/>
    <col min="15875" max="15875" width="12.7109375" style="0" customWidth="1"/>
    <col min="15876" max="15876" width="20.00390625" style="0" customWidth="1"/>
    <col min="15877" max="15877" width="17.00390625" style="0" customWidth="1"/>
    <col min="15878" max="15889" width="5.7109375" style="0" customWidth="1"/>
    <col min="16129" max="16129" width="6.421875" style="0" customWidth="1"/>
    <col min="16130" max="16130" width="34.28125" style="0" customWidth="1"/>
    <col min="16131" max="16131" width="12.7109375" style="0" customWidth="1"/>
    <col min="16132" max="16132" width="20.00390625" style="0" customWidth="1"/>
    <col min="16133" max="16133" width="17.00390625" style="0" customWidth="1"/>
    <col min="16134" max="16145" width="5.7109375" style="0" customWidth="1"/>
  </cols>
  <sheetData>
    <row r="1" spans="1:17" ht="20.25" customHeight="1">
      <c r="A1" s="2427" t="s">
        <v>2030</v>
      </c>
      <c r="B1" s="2427"/>
      <c r="C1" s="2427"/>
      <c r="D1" s="2427"/>
      <c r="E1" s="2427"/>
      <c r="F1" s="2427"/>
      <c r="G1" s="2427"/>
      <c r="H1" s="2427"/>
      <c r="I1" s="2427"/>
      <c r="J1" s="2427"/>
      <c r="K1" s="2427"/>
      <c r="L1" s="2427"/>
      <c r="M1" s="2427"/>
      <c r="N1" s="2427"/>
      <c r="O1" s="2427"/>
      <c r="P1" s="2427"/>
      <c r="Q1" s="2427"/>
    </row>
    <row r="2" spans="1:17" ht="15" customHeight="1">
      <c r="A2" s="2428" t="s">
        <v>2031</v>
      </c>
      <c r="B2" s="2428"/>
      <c r="C2" s="2428"/>
      <c r="D2" s="2428"/>
      <c r="E2" s="2428"/>
      <c r="F2" s="2428"/>
      <c r="G2" s="2428"/>
      <c r="H2" s="2428"/>
      <c r="I2" s="2428"/>
      <c r="J2" s="2428"/>
      <c r="K2" s="2428"/>
      <c r="L2" s="2428"/>
      <c r="M2" s="2428"/>
      <c r="N2" s="2428"/>
      <c r="O2" s="2428"/>
      <c r="P2" s="2428"/>
      <c r="Q2" s="2428"/>
    </row>
    <row r="3" spans="1:17" ht="15" customHeight="1">
      <c r="A3" s="2429" t="s">
        <v>2032</v>
      </c>
      <c r="B3" s="2429"/>
      <c r="C3" s="2429"/>
      <c r="D3" s="2429"/>
      <c r="E3" s="2429"/>
      <c r="F3" s="2429"/>
      <c r="G3" s="2429"/>
      <c r="H3" s="2429"/>
      <c r="I3" s="2429"/>
      <c r="J3" s="2429"/>
      <c r="K3" s="2429"/>
      <c r="L3" s="2429"/>
      <c r="M3" s="2429"/>
      <c r="N3" s="2429"/>
      <c r="O3" s="2429"/>
      <c r="P3" s="2429"/>
      <c r="Q3" s="2429"/>
    </row>
    <row r="4" spans="1:17" ht="4.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</row>
    <row r="5" spans="1:17" ht="14.25" customHeight="1">
      <c r="A5" s="2430" t="s">
        <v>2033</v>
      </c>
      <c r="B5" s="2430"/>
      <c r="C5" s="2430"/>
      <c r="D5" s="2430"/>
      <c r="E5" s="2430"/>
      <c r="F5" s="2430"/>
      <c r="G5" s="2430"/>
      <c r="H5" s="2430"/>
      <c r="I5" s="2430"/>
      <c r="J5" s="2430"/>
      <c r="K5" s="2430"/>
      <c r="L5" s="2430"/>
      <c r="M5" s="2430"/>
      <c r="N5" s="2430"/>
      <c r="O5" s="2430"/>
      <c r="P5" s="2430"/>
      <c r="Q5" s="2430"/>
    </row>
    <row r="6" spans="1:17" ht="13.5" customHeight="1">
      <c r="A6" s="2430" t="s">
        <v>2034</v>
      </c>
      <c r="B6" s="2430"/>
      <c r="C6" s="2430"/>
      <c r="D6" s="2430"/>
      <c r="E6" s="2430"/>
      <c r="F6" s="2430"/>
      <c r="G6" s="2430"/>
      <c r="H6" s="2430"/>
      <c r="I6" s="2430"/>
      <c r="J6" s="2430"/>
      <c r="K6" s="2430"/>
      <c r="L6" s="2430"/>
      <c r="M6" s="2430"/>
      <c r="N6" s="2430"/>
      <c r="O6" s="2430"/>
      <c r="P6" s="2430"/>
      <c r="Q6" s="2430"/>
    </row>
    <row r="7" spans="1:17" ht="8.25" customHeight="1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</row>
    <row r="8" spans="1:17" ht="13.5" customHeight="1">
      <c r="A8" s="2431" t="s">
        <v>2035</v>
      </c>
      <c r="B8" s="2431"/>
      <c r="C8" s="2431" t="s">
        <v>2036</v>
      </c>
      <c r="D8" s="2431"/>
      <c r="E8" s="2431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</row>
    <row r="9" spans="1:17" ht="14.25" customHeight="1">
      <c r="A9" s="2431"/>
      <c r="B9" s="2431"/>
      <c r="C9" s="2431" t="s">
        <v>2037</v>
      </c>
      <c r="D9" s="2431"/>
      <c r="E9" s="2431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</row>
    <row r="10" spans="1:17" ht="5.25" customHeight="1">
      <c r="A10" s="2431"/>
      <c r="B10" s="2431"/>
      <c r="C10" s="2431"/>
      <c r="D10" s="2431"/>
      <c r="E10" s="2431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</row>
    <row r="11" spans="1:17" ht="15.75" customHeight="1">
      <c r="A11" s="2431" t="s">
        <v>2038</v>
      </c>
      <c r="B11" s="2431"/>
      <c r="C11" s="2431"/>
      <c r="D11" s="2431"/>
      <c r="E11" s="2431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</row>
    <row r="12" spans="1:17" ht="15.75" customHeight="1">
      <c r="A12" s="2432" t="s">
        <v>2039</v>
      </c>
      <c r="B12" s="2432"/>
      <c r="C12" s="2432"/>
      <c r="D12" s="2431"/>
      <c r="E12" s="2431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</row>
    <row r="13" spans="1:17" ht="2.25" customHeight="1" thickBot="1">
      <c r="A13" s="359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</row>
    <row r="14" spans="1:17" ht="16.5" customHeight="1">
      <c r="A14" s="2433" t="s">
        <v>14</v>
      </c>
      <c r="B14" s="2434" t="s">
        <v>137</v>
      </c>
      <c r="C14" s="2434" t="s">
        <v>2040</v>
      </c>
      <c r="D14" s="2434" t="s">
        <v>1450</v>
      </c>
      <c r="E14" s="2434" t="s">
        <v>2041</v>
      </c>
      <c r="F14" s="2435" t="s">
        <v>19</v>
      </c>
      <c r="G14" s="2435"/>
      <c r="H14" s="2435"/>
      <c r="I14" s="2435"/>
      <c r="J14" s="2435"/>
      <c r="K14" s="2435"/>
      <c r="L14" s="2435"/>
      <c r="M14" s="2435"/>
      <c r="N14" s="2435"/>
      <c r="O14" s="2435"/>
      <c r="P14" s="2435"/>
      <c r="Q14" s="2436"/>
    </row>
    <row r="15" spans="1:17" ht="16.5" customHeight="1" thickBot="1">
      <c r="A15" s="2437"/>
      <c r="B15" s="2438"/>
      <c r="C15" s="2438"/>
      <c r="D15" s="2438"/>
      <c r="E15" s="2438"/>
      <c r="F15" s="2439" t="s">
        <v>144</v>
      </c>
      <c r="G15" s="2439" t="s">
        <v>145</v>
      </c>
      <c r="H15" s="2439" t="s">
        <v>146</v>
      </c>
      <c r="I15" s="2439" t="s">
        <v>147</v>
      </c>
      <c r="J15" s="2439" t="s">
        <v>148</v>
      </c>
      <c r="K15" s="2439" t="s">
        <v>149</v>
      </c>
      <c r="L15" s="2439" t="s">
        <v>2042</v>
      </c>
      <c r="M15" s="2439" t="s">
        <v>151</v>
      </c>
      <c r="N15" s="2439" t="s">
        <v>258</v>
      </c>
      <c r="O15" s="2439" t="s">
        <v>153</v>
      </c>
      <c r="P15" s="2439" t="s">
        <v>259</v>
      </c>
      <c r="Q15" s="2440" t="s">
        <v>155</v>
      </c>
    </row>
    <row r="16" spans="1:17" ht="15" customHeight="1">
      <c r="A16" s="2441"/>
      <c r="B16" s="2442" t="s">
        <v>2043</v>
      </c>
      <c r="C16" s="2443"/>
      <c r="D16" s="2444"/>
      <c r="E16" s="2443"/>
      <c r="F16" s="2445"/>
      <c r="G16" s="2445"/>
      <c r="H16" s="2445"/>
      <c r="I16" s="2445"/>
      <c r="J16" s="2445"/>
      <c r="K16" s="2445"/>
      <c r="L16" s="2445"/>
      <c r="M16" s="2445"/>
      <c r="N16" s="2445"/>
      <c r="O16" s="2445"/>
      <c r="P16" s="2445"/>
      <c r="Q16" s="2446"/>
    </row>
    <row r="17" spans="1:17" ht="19.5" customHeight="1">
      <c r="A17" s="2447">
        <v>1</v>
      </c>
      <c r="B17" s="2448" t="s">
        <v>2044</v>
      </c>
      <c r="C17" s="2449"/>
      <c r="D17" s="2450"/>
      <c r="E17" s="2449"/>
      <c r="F17" s="2451"/>
      <c r="G17" s="2451"/>
      <c r="H17" s="2451"/>
      <c r="I17" s="2451"/>
      <c r="J17" s="2451"/>
      <c r="K17" s="2451"/>
      <c r="L17" s="2451"/>
      <c r="M17" s="2451"/>
      <c r="N17" s="2451"/>
      <c r="O17" s="2451"/>
      <c r="P17" s="2451"/>
      <c r="Q17" s="2452"/>
    </row>
    <row r="18" spans="1:17" ht="15" customHeight="1">
      <c r="A18" s="2453"/>
      <c r="B18" s="2451" t="s">
        <v>2045</v>
      </c>
      <c r="C18" s="2449" t="s">
        <v>722</v>
      </c>
      <c r="D18" s="2454">
        <v>16000</v>
      </c>
      <c r="E18" s="2449" t="s">
        <v>2046</v>
      </c>
      <c r="F18" s="2449"/>
      <c r="G18" s="2451"/>
      <c r="H18" s="2449">
        <v>4</v>
      </c>
      <c r="I18" s="2451"/>
      <c r="J18" s="2451"/>
      <c r="K18" s="2449"/>
      <c r="L18" s="2451"/>
      <c r="M18" s="2451"/>
      <c r="N18" s="2451"/>
      <c r="O18" s="2451"/>
      <c r="P18" s="2451"/>
      <c r="Q18" s="2452"/>
    </row>
    <row r="19" spans="1:17" ht="21" customHeight="1">
      <c r="A19" s="2455">
        <v>2</v>
      </c>
      <c r="B19" s="2456" t="s">
        <v>2047</v>
      </c>
      <c r="C19" s="2457"/>
      <c r="D19" s="2458">
        <v>4000</v>
      </c>
      <c r="E19" s="2449" t="s">
        <v>2046</v>
      </c>
      <c r="F19" s="2459"/>
      <c r="G19" s="2459"/>
      <c r="H19" s="2459"/>
      <c r="I19" s="2459"/>
      <c r="J19" s="2459"/>
      <c r="K19" s="2457">
        <v>1</v>
      </c>
      <c r="L19" s="2459"/>
      <c r="M19" s="2459"/>
      <c r="N19" s="2459"/>
      <c r="O19" s="2459"/>
      <c r="P19" s="2459"/>
      <c r="Q19" s="2460"/>
    </row>
    <row r="20" spans="1:17" ht="18.75" customHeight="1">
      <c r="A20" s="2461">
        <v>3</v>
      </c>
      <c r="B20" s="2462" t="s">
        <v>2048</v>
      </c>
      <c r="C20" s="2463"/>
      <c r="D20" s="2464"/>
      <c r="E20" s="2449"/>
      <c r="F20" s="2465"/>
      <c r="G20" s="2465"/>
      <c r="H20" s="2465"/>
      <c r="I20" s="2463"/>
      <c r="J20" s="2465"/>
      <c r="K20" s="2465"/>
      <c r="L20" s="2465"/>
      <c r="M20" s="2463"/>
      <c r="N20" s="2465"/>
      <c r="O20" s="2465"/>
      <c r="P20" s="2465"/>
      <c r="Q20" s="2466"/>
    </row>
    <row r="21" spans="1:17" ht="15" customHeight="1">
      <c r="A21" s="2467"/>
      <c r="B21" s="2468" t="s">
        <v>983</v>
      </c>
      <c r="C21" s="2463"/>
      <c r="D21" s="2464">
        <v>20000</v>
      </c>
      <c r="E21" s="2449" t="s">
        <v>2046</v>
      </c>
      <c r="F21" s="2465"/>
      <c r="G21" s="2465"/>
      <c r="H21" s="2465"/>
      <c r="I21" s="2463">
        <v>1</v>
      </c>
      <c r="J21" s="2465"/>
      <c r="K21" s="2465"/>
      <c r="L21" s="2465"/>
      <c r="M21" s="2465"/>
      <c r="N21" s="2465"/>
      <c r="O21" s="2465"/>
      <c r="P21" s="2465"/>
      <c r="Q21" s="2466"/>
    </row>
    <row r="22" spans="1:17" ht="24" customHeight="1" thickBot="1">
      <c r="A22" s="2469" t="s">
        <v>2049</v>
      </c>
      <c r="B22" s="2470"/>
      <c r="C22" s="2439"/>
      <c r="D22" s="2471">
        <f>SUM(D18:D21)</f>
        <v>40000</v>
      </c>
      <c r="E22" s="2472"/>
      <c r="F22" s="2472"/>
      <c r="G22" s="2472"/>
      <c r="H22" s="2472"/>
      <c r="I22" s="2472"/>
      <c r="J22" s="2472"/>
      <c r="K22" s="2472"/>
      <c r="L22" s="2472"/>
      <c r="M22" s="2472"/>
      <c r="N22" s="2472"/>
      <c r="O22" s="2472"/>
      <c r="P22" s="2472"/>
      <c r="Q22" s="2473"/>
    </row>
    <row r="23" spans="1:17" ht="15">
      <c r="A23" s="2474" t="s">
        <v>2050</v>
      </c>
      <c r="B23" s="2474" t="s">
        <v>2051</v>
      </c>
      <c r="C23" s="2474"/>
      <c r="D23" s="2474"/>
      <c r="E23" s="2474"/>
      <c r="F23" s="2474"/>
      <c r="G23" s="2474"/>
      <c r="H23" s="2474"/>
      <c r="I23" s="2474"/>
      <c r="J23" s="359"/>
      <c r="K23" s="359"/>
      <c r="L23" s="359"/>
      <c r="M23" s="359"/>
      <c r="N23" s="359"/>
      <c r="O23" s="359"/>
      <c r="P23" s="359"/>
      <c r="Q23" s="359"/>
    </row>
    <row r="24" spans="1:17" ht="14.25" customHeight="1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</row>
    <row r="25" spans="1:17" ht="15.75">
      <c r="A25" s="359"/>
      <c r="B25" s="2475" t="s">
        <v>659</v>
      </c>
      <c r="C25" s="2474"/>
      <c r="D25" s="2474"/>
      <c r="E25" s="2474"/>
      <c r="F25" s="2474"/>
      <c r="G25" s="2474"/>
      <c r="H25" s="2476" t="s">
        <v>29</v>
      </c>
      <c r="I25" s="2474"/>
      <c r="J25" s="2474"/>
      <c r="K25" s="2474"/>
      <c r="L25" s="2474"/>
      <c r="M25" s="2474"/>
      <c r="N25" s="359"/>
      <c r="O25" s="359"/>
      <c r="P25" s="359"/>
      <c r="Q25" s="359"/>
    </row>
    <row r="26" spans="1:6" ht="17.25">
      <c r="A26" s="359"/>
      <c r="B26" s="2474"/>
      <c r="C26" s="2477" t="s">
        <v>2052</v>
      </c>
      <c r="D26" s="2477"/>
      <c r="E26" s="2474"/>
      <c r="F26" s="2474"/>
    </row>
    <row r="27" spans="1:17" ht="15.75" customHeight="1">
      <c r="A27" s="359"/>
      <c r="B27" s="2474"/>
      <c r="C27" s="2478" t="s">
        <v>2053</v>
      </c>
      <c r="D27" s="2478"/>
      <c r="E27" s="2474"/>
      <c r="F27" s="2474"/>
      <c r="G27" s="2474"/>
      <c r="H27" s="2474"/>
      <c r="I27" s="2474"/>
      <c r="J27" s="2431" t="s">
        <v>2054</v>
      </c>
      <c r="K27" s="2431"/>
      <c r="L27" s="2431"/>
      <c r="M27" s="2431"/>
      <c r="N27" s="359"/>
      <c r="O27" s="359"/>
      <c r="P27" s="359"/>
      <c r="Q27" s="359"/>
    </row>
    <row r="28" spans="1:17" ht="17.25">
      <c r="A28" s="359"/>
      <c r="B28" s="2474"/>
      <c r="C28" s="2474"/>
      <c r="D28" s="2474"/>
      <c r="E28" s="2474"/>
      <c r="F28" s="2474"/>
      <c r="G28" s="2474"/>
      <c r="H28" s="2474"/>
      <c r="I28" s="2474"/>
      <c r="J28" s="2479" t="s">
        <v>2055</v>
      </c>
      <c r="K28" s="2479"/>
      <c r="L28" s="2479"/>
      <c r="M28" s="2479"/>
      <c r="N28" s="2480"/>
      <c r="O28" s="2480"/>
      <c r="P28" s="359"/>
      <c r="Q28" s="359"/>
    </row>
  </sheetData>
  <mergeCells count="14">
    <mergeCell ref="F14:Q14"/>
    <mergeCell ref="A22:B22"/>
    <mergeCell ref="C26:D26"/>
    <mergeCell ref="C27:D27"/>
    <mergeCell ref="A1:Q1"/>
    <mergeCell ref="A2:Q2"/>
    <mergeCell ref="A3:Q3"/>
    <mergeCell ref="A5:Q5"/>
    <mergeCell ref="A6:Q6"/>
    <mergeCell ref="A14:A15"/>
    <mergeCell ref="B14:B15"/>
    <mergeCell ref="C14:C15"/>
    <mergeCell ref="D14:D15"/>
    <mergeCell ref="E14:E15"/>
  </mergeCells>
  <printOptions/>
  <pageMargins left="0.2" right="0.2" top="0.55" bottom="0.5" header="0" footer="0"/>
  <pageSetup horizontalDpi="600" verticalDpi="600" orientation="landscape" paperSize="41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showGridLines="0" view="pageBreakPreview" zoomScale="87" zoomScaleSheetLayoutView="87" workbookViewId="0" topLeftCell="C1">
      <selection activeCell="K57" sqref="K57"/>
    </sheetView>
  </sheetViews>
  <sheetFormatPr defaultColWidth="8.28125" defaultRowHeight="15"/>
  <cols>
    <col min="1" max="1" width="16.140625" style="447" customWidth="1"/>
    <col min="2" max="2" width="58.28125" style="447" customWidth="1"/>
    <col min="3" max="3" width="12.7109375" style="458" customWidth="1"/>
    <col min="4" max="4" width="16.00390625" style="490" customWidth="1"/>
    <col min="5" max="5" width="14.140625" style="583" bestFit="1" customWidth="1"/>
    <col min="6" max="6" width="12.7109375" style="578" customWidth="1"/>
    <col min="7" max="7" width="10.28125" style="447" customWidth="1"/>
    <col min="8" max="8" width="5.28125" style="447" customWidth="1"/>
    <col min="9" max="9" width="7.28125" style="2594" customWidth="1"/>
    <col min="10" max="10" width="6.421875" style="2594" customWidth="1"/>
    <col min="11" max="11" width="7.140625" style="2594" customWidth="1"/>
    <col min="12" max="12" width="5.7109375" style="2594" customWidth="1"/>
    <col min="13" max="13" width="7.28125" style="2594" customWidth="1"/>
    <col min="14" max="14" width="6.28125" style="2594" customWidth="1"/>
    <col min="15" max="15" width="5.28125" style="2594" customWidth="1"/>
    <col min="16" max="17" width="6.140625" style="2594" customWidth="1"/>
    <col min="18" max="18" width="5.8515625" style="2594" customWidth="1"/>
    <col min="19" max="19" width="11.28125" style="2595" customWidth="1"/>
    <col min="20" max="20" width="23.00390625" style="583" bestFit="1" customWidth="1"/>
    <col min="21" max="16384" width="8.28125" style="447" customWidth="1"/>
  </cols>
  <sheetData>
    <row r="1" spans="1:20" ht="15" customHeight="1">
      <c r="A1" s="2481" t="s">
        <v>130</v>
      </c>
      <c r="B1" s="2482"/>
      <c r="C1" s="2482"/>
      <c r="D1" s="2482"/>
      <c r="E1" s="2482"/>
      <c r="F1" s="2482"/>
      <c r="G1" s="2482"/>
      <c r="H1" s="2482"/>
      <c r="I1" s="2482"/>
      <c r="J1" s="2482"/>
      <c r="K1" s="2482"/>
      <c r="L1" s="2482"/>
      <c r="M1" s="2482"/>
      <c r="N1" s="2482"/>
      <c r="O1" s="2482"/>
      <c r="P1" s="2482"/>
      <c r="Q1" s="2482"/>
      <c r="R1" s="2482"/>
      <c r="S1" s="2482"/>
      <c r="T1" s="2483"/>
    </row>
    <row r="2" spans="1:20" ht="15.75">
      <c r="A2" s="2484"/>
      <c r="B2" s="1217"/>
      <c r="C2" s="2485"/>
      <c r="D2" s="2486"/>
      <c r="E2" s="2487"/>
      <c r="F2" s="2488"/>
      <c r="G2" s="1217"/>
      <c r="H2" s="1217"/>
      <c r="I2" s="2489"/>
      <c r="J2" s="2489"/>
      <c r="K2" s="2489"/>
      <c r="L2" s="2489"/>
      <c r="M2" s="2489"/>
      <c r="N2" s="2489"/>
      <c r="O2" s="2489"/>
      <c r="P2" s="2489"/>
      <c r="Q2" s="2489"/>
      <c r="R2" s="2489"/>
      <c r="S2" s="2490"/>
      <c r="T2" s="1519"/>
    </row>
    <row r="3" spans="1:20" ht="15.75">
      <c r="A3" s="2491" t="s">
        <v>2056</v>
      </c>
      <c r="B3" s="2492" t="s">
        <v>2057</v>
      </c>
      <c r="C3" s="2493"/>
      <c r="D3" s="2486"/>
      <c r="E3" s="2487"/>
      <c r="F3" s="2488"/>
      <c r="G3" s="1217"/>
      <c r="H3" s="1217"/>
      <c r="I3" s="2489"/>
      <c r="J3" s="2489"/>
      <c r="K3" s="2489"/>
      <c r="L3" s="2489"/>
      <c r="M3" s="2489"/>
      <c r="N3" s="2489"/>
      <c r="O3" s="2489"/>
      <c r="P3" s="2489"/>
      <c r="Q3" s="2489"/>
      <c r="R3" s="2489"/>
      <c r="S3" s="2490"/>
      <c r="T3" s="1519"/>
    </row>
    <row r="4" spans="1:20" ht="15">
      <c r="A4" s="2491" t="s">
        <v>2058</v>
      </c>
      <c r="B4" s="1217"/>
      <c r="C4" s="2494" t="s">
        <v>134</v>
      </c>
      <c r="D4" s="2495"/>
      <c r="E4" s="2495"/>
      <c r="F4" s="1217"/>
      <c r="G4" s="1217"/>
      <c r="H4" s="1217"/>
      <c r="I4" s="2489"/>
      <c r="J4" s="2489"/>
      <c r="K4" s="2489"/>
      <c r="L4" s="2489"/>
      <c r="M4" s="2489"/>
      <c r="N4" s="2489"/>
      <c r="O4" s="2489"/>
      <c r="P4" s="2489"/>
      <c r="Q4" s="2489"/>
      <c r="R4" s="2489"/>
      <c r="S4" s="2490"/>
      <c r="T4" s="1519"/>
    </row>
    <row r="5" spans="1:20" ht="16.5" thickBot="1">
      <c r="A5" s="2496" t="s">
        <v>135</v>
      </c>
      <c r="B5" s="2497"/>
      <c r="C5" s="2498"/>
      <c r="D5" s="2499"/>
      <c r="E5" s="2500"/>
      <c r="F5" s="2501"/>
      <c r="G5" s="2497"/>
      <c r="H5" s="2497"/>
      <c r="I5" s="2502"/>
      <c r="J5" s="2502"/>
      <c r="K5" s="2502"/>
      <c r="L5" s="2502"/>
      <c r="M5" s="2502"/>
      <c r="N5" s="2502"/>
      <c r="O5" s="2502"/>
      <c r="P5" s="2502"/>
      <c r="Q5" s="2502"/>
      <c r="R5" s="2502"/>
      <c r="S5" s="2503"/>
      <c r="T5" s="2504"/>
    </row>
    <row r="6" spans="1:20" ht="15.75" thickBot="1">
      <c r="A6" s="2505" t="s">
        <v>136</v>
      </c>
      <c r="B6" s="2505" t="s">
        <v>137</v>
      </c>
      <c r="C6" s="2506" t="s">
        <v>257</v>
      </c>
      <c r="D6" s="2507" t="s">
        <v>139</v>
      </c>
      <c r="E6" s="2508" t="s">
        <v>140</v>
      </c>
      <c r="F6" s="2509" t="s">
        <v>141</v>
      </c>
      <c r="G6" s="2510" t="s">
        <v>142</v>
      </c>
      <c r="H6" s="2511"/>
      <c r="I6" s="2511"/>
      <c r="J6" s="2511"/>
      <c r="K6" s="2511"/>
      <c r="L6" s="2511"/>
      <c r="M6" s="2511"/>
      <c r="N6" s="2511"/>
      <c r="O6" s="2511"/>
      <c r="P6" s="2511"/>
      <c r="Q6" s="2511"/>
      <c r="R6" s="2511"/>
      <c r="S6" s="2512"/>
      <c r="T6" s="2513" t="s">
        <v>143</v>
      </c>
    </row>
    <row r="7" spans="1:20" s="490" customFormat="1" ht="23.25" thickBot="1">
      <c r="A7" s="2514"/>
      <c r="B7" s="2514"/>
      <c r="C7" s="2515"/>
      <c r="D7" s="2516"/>
      <c r="E7" s="2517"/>
      <c r="F7" s="2518"/>
      <c r="G7" s="2519" t="s">
        <v>144</v>
      </c>
      <c r="H7" s="2164" t="s">
        <v>145</v>
      </c>
      <c r="I7" s="2520" t="s">
        <v>146</v>
      </c>
      <c r="J7" s="2520" t="s">
        <v>147</v>
      </c>
      <c r="K7" s="2521" t="s">
        <v>148</v>
      </c>
      <c r="L7" s="2520" t="s">
        <v>149</v>
      </c>
      <c r="M7" s="2522" t="s">
        <v>150</v>
      </c>
      <c r="N7" s="2523" t="s">
        <v>151</v>
      </c>
      <c r="O7" s="2524" t="s">
        <v>152</v>
      </c>
      <c r="P7" s="2525" t="s">
        <v>153</v>
      </c>
      <c r="Q7" s="2526" t="s">
        <v>154</v>
      </c>
      <c r="R7" s="2526" t="s">
        <v>155</v>
      </c>
      <c r="S7" s="2525" t="s">
        <v>156</v>
      </c>
      <c r="T7" s="2527"/>
    </row>
    <row r="8" spans="1:20" s="195" customFormat="1" ht="15">
      <c r="A8" s="2528"/>
      <c r="B8" s="2528"/>
      <c r="C8" s="2529"/>
      <c r="D8" s="2530"/>
      <c r="E8" s="2531"/>
      <c r="F8" s="2532"/>
      <c r="G8" s="2533"/>
      <c r="H8" s="2528"/>
      <c r="I8" s="2534"/>
      <c r="J8" s="2534"/>
      <c r="K8" s="2534"/>
      <c r="L8" s="2534"/>
      <c r="M8" s="2535"/>
      <c r="N8" s="2536"/>
      <c r="O8" s="2536"/>
      <c r="P8" s="2536"/>
      <c r="Q8" s="2536"/>
      <c r="R8" s="2536"/>
      <c r="S8" s="2537"/>
      <c r="T8" s="2538"/>
    </row>
    <row r="9" spans="1:20" s="518" customFormat="1" ht="15">
      <c r="A9" s="2539"/>
      <c r="B9" s="2539"/>
      <c r="C9" s="2540"/>
      <c r="D9" s="2541"/>
      <c r="E9" s="2542"/>
      <c r="F9" s="2543"/>
      <c r="G9" s="2544"/>
      <c r="H9" s="2545"/>
      <c r="I9" s="2546"/>
      <c r="J9" s="2546"/>
      <c r="K9" s="2546"/>
      <c r="L9" s="2546"/>
      <c r="M9" s="2547"/>
      <c r="N9" s="2548"/>
      <c r="O9" s="2548"/>
      <c r="P9" s="2547"/>
      <c r="Q9" s="2548"/>
      <c r="R9" s="2548"/>
      <c r="S9" s="2549"/>
      <c r="T9" s="2550"/>
    </row>
    <row r="10" spans="1:20" s="503" customFormat="1" ht="30">
      <c r="A10" s="2551">
        <v>1</v>
      </c>
      <c r="B10" s="2552" t="s">
        <v>277</v>
      </c>
      <c r="C10" s="2553"/>
      <c r="D10" s="2554" t="s">
        <v>2059</v>
      </c>
      <c r="E10" s="2555">
        <v>21.95</v>
      </c>
      <c r="F10" s="2556" t="s">
        <v>2060</v>
      </c>
      <c r="G10" s="2557">
        <v>40</v>
      </c>
      <c r="H10" s="2558"/>
      <c r="I10" s="2559"/>
      <c r="J10" s="2559"/>
      <c r="K10" s="2559"/>
      <c r="L10" s="2559"/>
      <c r="M10" s="2560"/>
      <c r="N10" s="2561"/>
      <c r="O10" s="2561"/>
      <c r="P10" s="2560"/>
      <c r="Q10" s="2561"/>
      <c r="R10" s="2561"/>
      <c r="S10" s="2562">
        <f>SUM(G10:R10)</f>
        <v>40</v>
      </c>
      <c r="T10" s="1341">
        <f>S10*E10</f>
        <v>878</v>
      </c>
    </row>
    <row r="11" spans="1:20" s="503" customFormat="1" ht="30">
      <c r="A11" s="2551">
        <v>2</v>
      </c>
      <c r="B11" s="2552" t="s">
        <v>1927</v>
      </c>
      <c r="C11" s="2553"/>
      <c r="D11" s="2554" t="s">
        <v>2061</v>
      </c>
      <c r="E11" s="2555">
        <v>4</v>
      </c>
      <c r="F11" s="2556" t="s">
        <v>2062</v>
      </c>
      <c r="G11" s="2563"/>
      <c r="H11" s="2558"/>
      <c r="I11" s="2559"/>
      <c r="J11" s="2559">
        <v>100</v>
      </c>
      <c r="K11" s="2559"/>
      <c r="L11" s="2559"/>
      <c r="M11" s="2560"/>
      <c r="N11" s="2561"/>
      <c r="O11" s="2561"/>
      <c r="P11" s="2564"/>
      <c r="Q11" s="2561"/>
      <c r="R11" s="2561"/>
      <c r="S11" s="2562">
        <f aca="true" t="shared" si="0" ref="S11:S49">SUM(G11:R11)</f>
        <v>100</v>
      </c>
      <c r="T11" s="1341">
        <f aca="true" t="shared" si="1" ref="T11:T49">S11*E11</f>
        <v>400</v>
      </c>
    </row>
    <row r="12" spans="1:20" s="518" customFormat="1" ht="30">
      <c r="A12" s="2565">
        <v>3</v>
      </c>
      <c r="B12" s="2539" t="s">
        <v>2063</v>
      </c>
      <c r="C12" s="2540"/>
      <c r="D12" s="2566" t="s">
        <v>2064</v>
      </c>
      <c r="E12" s="2567">
        <v>27</v>
      </c>
      <c r="F12" s="2543" t="s">
        <v>2062</v>
      </c>
      <c r="G12" s="2568">
        <v>5</v>
      </c>
      <c r="H12" s="2545"/>
      <c r="I12" s="2546"/>
      <c r="J12" s="2546"/>
      <c r="K12" s="2546"/>
      <c r="L12" s="2546"/>
      <c r="M12" s="2547"/>
      <c r="N12" s="2548"/>
      <c r="O12" s="2548"/>
      <c r="P12" s="2569"/>
      <c r="Q12" s="2548"/>
      <c r="R12" s="2548"/>
      <c r="S12" s="2562">
        <f>SUM(G12:R12)</f>
        <v>5</v>
      </c>
      <c r="T12" s="1341">
        <f t="shared" si="1"/>
        <v>135</v>
      </c>
    </row>
    <row r="13" spans="1:20" s="503" customFormat="1" ht="30">
      <c r="A13" s="2551">
        <v>4</v>
      </c>
      <c r="B13" s="2552" t="s">
        <v>2065</v>
      </c>
      <c r="C13" s="2553"/>
      <c r="D13" s="2554" t="s">
        <v>2066</v>
      </c>
      <c r="E13" s="2555">
        <v>305</v>
      </c>
      <c r="F13" s="2556" t="s">
        <v>2062</v>
      </c>
      <c r="G13" s="2563"/>
      <c r="H13" s="2558"/>
      <c r="I13" s="2559"/>
      <c r="J13" s="2559">
        <v>15</v>
      </c>
      <c r="K13" s="2559"/>
      <c r="L13" s="2559"/>
      <c r="M13" s="2560"/>
      <c r="N13" s="2561"/>
      <c r="O13" s="2561"/>
      <c r="P13" s="2564"/>
      <c r="Q13" s="2561"/>
      <c r="R13" s="2561"/>
      <c r="S13" s="2562">
        <f t="shared" si="0"/>
        <v>15</v>
      </c>
      <c r="T13" s="1341">
        <f t="shared" si="1"/>
        <v>4575</v>
      </c>
    </row>
    <row r="14" spans="1:20" s="503" customFormat="1" ht="15">
      <c r="A14" s="2551">
        <v>5</v>
      </c>
      <c r="B14" s="2552" t="s">
        <v>2067</v>
      </c>
      <c r="C14" s="2553"/>
      <c r="D14" s="2554"/>
      <c r="E14" s="2555"/>
      <c r="F14" s="2556"/>
      <c r="G14" s="2563"/>
      <c r="H14" s="2558"/>
      <c r="I14" s="2559"/>
      <c r="J14" s="2559"/>
      <c r="K14" s="2559"/>
      <c r="L14" s="2559"/>
      <c r="M14" s="2560"/>
      <c r="N14" s="2561"/>
      <c r="O14" s="2561"/>
      <c r="P14" s="2564"/>
      <c r="Q14" s="2561"/>
      <c r="R14" s="2561"/>
      <c r="S14" s="2562">
        <f t="shared" si="0"/>
        <v>0</v>
      </c>
      <c r="T14" s="1341">
        <f t="shared" si="1"/>
        <v>0</v>
      </c>
    </row>
    <row r="15" spans="1:20" s="518" customFormat="1" ht="15">
      <c r="A15" s="2565"/>
      <c r="B15" s="2570" t="s">
        <v>2068</v>
      </c>
      <c r="C15" s="2540"/>
      <c r="D15" s="2566" t="s">
        <v>2069</v>
      </c>
      <c r="E15" s="2567">
        <v>641.5</v>
      </c>
      <c r="F15" s="2571"/>
      <c r="G15" s="2568">
        <v>20</v>
      </c>
      <c r="H15" s="2545"/>
      <c r="I15" s="2546"/>
      <c r="J15" s="2546"/>
      <c r="K15" s="2546"/>
      <c r="L15" s="2546"/>
      <c r="M15" s="2547"/>
      <c r="N15" s="2548"/>
      <c r="O15" s="2548"/>
      <c r="P15" s="2569"/>
      <c r="Q15" s="2548"/>
      <c r="R15" s="2548"/>
      <c r="S15" s="2562">
        <f t="shared" si="0"/>
        <v>20</v>
      </c>
      <c r="T15" s="1341">
        <f t="shared" si="1"/>
        <v>12830</v>
      </c>
    </row>
    <row r="16" spans="1:20" s="503" customFormat="1" ht="30">
      <c r="A16" s="2551">
        <v>6</v>
      </c>
      <c r="B16" s="2552" t="s">
        <v>2070</v>
      </c>
      <c r="C16" s="2553"/>
      <c r="D16" s="2554" t="s">
        <v>2071</v>
      </c>
      <c r="E16" s="2555">
        <v>18</v>
      </c>
      <c r="F16" s="2556" t="s">
        <v>2062</v>
      </c>
      <c r="G16" s="2563">
        <v>3</v>
      </c>
      <c r="H16" s="2558"/>
      <c r="I16" s="2559"/>
      <c r="J16" s="2559"/>
      <c r="K16" s="2559"/>
      <c r="L16" s="2559"/>
      <c r="M16" s="2560"/>
      <c r="N16" s="2561"/>
      <c r="O16" s="2561"/>
      <c r="P16" s="2564"/>
      <c r="Q16" s="2561"/>
      <c r="R16" s="2561"/>
      <c r="S16" s="2562">
        <f t="shared" si="0"/>
        <v>3</v>
      </c>
      <c r="T16" s="1341">
        <f t="shared" si="1"/>
        <v>54</v>
      </c>
    </row>
    <row r="17" spans="1:20" s="503" customFormat="1" ht="30">
      <c r="A17" s="2551">
        <v>7</v>
      </c>
      <c r="B17" s="2552" t="s">
        <v>2072</v>
      </c>
      <c r="C17" s="2553"/>
      <c r="D17" s="2554" t="s">
        <v>2073</v>
      </c>
      <c r="E17" s="2555">
        <v>16</v>
      </c>
      <c r="F17" s="2556" t="s">
        <v>2062</v>
      </c>
      <c r="G17" s="2563">
        <v>3</v>
      </c>
      <c r="H17" s="2558"/>
      <c r="I17" s="2559"/>
      <c r="J17" s="2559"/>
      <c r="K17" s="2559"/>
      <c r="L17" s="2559"/>
      <c r="M17" s="2560"/>
      <c r="N17" s="2561"/>
      <c r="O17" s="2561"/>
      <c r="P17" s="2564"/>
      <c r="Q17" s="2561"/>
      <c r="R17" s="2561"/>
      <c r="S17" s="2562">
        <f t="shared" si="0"/>
        <v>3</v>
      </c>
      <c r="T17" s="1341">
        <f t="shared" si="1"/>
        <v>48</v>
      </c>
    </row>
    <row r="18" spans="1:20" s="518" customFormat="1" ht="30">
      <c r="A18" s="2565">
        <v>8</v>
      </c>
      <c r="B18" s="2539" t="s">
        <v>2074</v>
      </c>
      <c r="C18" s="2540"/>
      <c r="D18" s="2566" t="s">
        <v>2075</v>
      </c>
      <c r="E18" s="2567">
        <v>47</v>
      </c>
      <c r="F18" s="2543" t="s">
        <v>2062</v>
      </c>
      <c r="G18" s="2568">
        <v>2</v>
      </c>
      <c r="H18" s="2545"/>
      <c r="I18" s="2546"/>
      <c r="J18" s="2546"/>
      <c r="K18" s="2546"/>
      <c r="L18" s="2546"/>
      <c r="M18" s="2547"/>
      <c r="N18" s="2548"/>
      <c r="O18" s="2548"/>
      <c r="P18" s="2569"/>
      <c r="Q18" s="2548"/>
      <c r="R18" s="2548"/>
      <c r="S18" s="2562">
        <f t="shared" si="0"/>
        <v>2</v>
      </c>
      <c r="T18" s="1341">
        <f t="shared" si="1"/>
        <v>94</v>
      </c>
    </row>
    <row r="19" spans="1:20" s="503" customFormat="1" ht="30">
      <c r="A19" s="2551">
        <v>9</v>
      </c>
      <c r="B19" s="2552" t="s">
        <v>2076</v>
      </c>
      <c r="C19" s="2553"/>
      <c r="D19" s="2554" t="s">
        <v>2077</v>
      </c>
      <c r="E19" s="2555">
        <v>715</v>
      </c>
      <c r="F19" s="2556" t="s">
        <v>2062</v>
      </c>
      <c r="G19" s="2563"/>
      <c r="H19" s="2558"/>
      <c r="I19" s="2559"/>
      <c r="J19" s="2559"/>
      <c r="K19" s="2559"/>
      <c r="L19" s="2559"/>
      <c r="M19" s="2560"/>
      <c r="N19" s="2561"/>
      <c r="O19" s="2561"/>
      <c r="P19" s="2564">
        <v>3</v>
      </c>
      <c r="Q19" s="2561"/>
      <c r="R19" s="2561"/>
      <c r="S19" s="2562">
        <v>3</v>
      </c>
      <c r="T19" s="1341">
        <f t="shared" si="1"/>
        <v>2145</v>
      </c>
    </row>
    <row r="20" spans="1:20" s="503" customFormat="1" ht="30">
      <c r="A20" s="2551">
        <v>10</v>
      </c>
      <c r="B20" s="2552" t="s">
        <v>2078</v>
      </c>
      <c r="C20" s="2553"/>
      <c r="D20" s="2554" t="s">
        <v>2079</v>
      </c>
      <c r="E20" s="2555">
        <v>32</v>
      </c>
      <c r="F20" s="2556" t="s">
        <v>2062</v>
      </c>
      <c r="G20" s="2563"/>
      <c r="H20" s="2558"/>
      <c r="I20" s="2559"/>
      <c r="J20" s="2559"/>
      <c r="K20" s="2559"/>
      <c r="L20" s="2559"/>
      <c r="M20" s="2560"/>
      <c r="N20" s="2561"/>
      <c r="O20" s="2561"/>
      <c r="P20" s="2564">
        <v>10</v>
      </c>
      <c r="Q20" s="2561"/>
      <c r="R20" s="2561"/>
      <c r="S20" s="2562">
        <f t="shared" si="0"/>
        <v>10</v>
      </c>
      <c r="T20" s="1341">
        <f t="shared" si="1"/>
        <v>320</v>
      </c>
    </row>
    <row r="21" spans="1:20" s="518" customFormat="1" ht="26.25" customHeight="1">
      <c r="A21" s="2565">
        <v>11</v>
      </c>
      <c r="B21" s="2539" t="s">
        <v>2080</v>
      </c>
      <c r="C21" s="2540"/>
      <c r="D21" s="2566" t="s">
        <v>2079</v>
      </c>
      <c r="E21" s="2567">
        <v>41</v>
      </c>
      <c r="F21" s="2543" t="s">
        <v>2062</v>
      </c>
      <c r="G21" s="2568"/>
      <c r="H21" s="2545"/>
      <c r="I21" s="2546"/>
      <c r="J21" s="2546"/>
      <c r="K21" s="2546"/>
      <c r="L21" s="2546"/>
      <c r="M21" s="2547"/>
      <c r="N21" s="2548"/>
      <c r="O21" s="2548"/>
      <c r="P21" s="2569">
        <v>10</v>
      </c>
      <c r="Q21" s="2548"/>
      <c r="R21" s="2548"/>
      <c r="S21" s="2562">
        <v>10</v>
      </c>
      <c r="T21" s="1341">
        <f t="shared" si="1"/>
        <v>410</v>
      </c>
    </row>
    <row r="22" spans="1:20" s="503" customFormat="1" ht="30">
      <c r="A22" s="2551">
        <v>12</v>
      </c>
      <c r="B22" s="2552" t="s">
        <v>2081</v>
      </c>
      <c r="C22" s="2553"/>
      <c r="D22" s="2554" t="s">
        <v>2082</v>
      </c>
      <c r="E22" s="2555">
        <v>30</v>
      </c>
      <c r="F22" s="2556" t="s">
        <v>2062</v>
      </c>
      <c r="G22" s="2563"/>
      <c r="H22" s="2558"/>
      <c r="I22" s="2559"/>
      <c r="J22" s="2559"/>
      <c r="K22" s="2559"/>
      <c r="L22" s="2559"/>
      <c r="M22" s="2560"/>
      <c r="N22" s="2561"/>
      <c r="O22" s="2561"/>
      <c r="P22" s="2564">
        <v>4</v>
      </c>
      <c r="Q22" s="2561"/>
      <c r="R22" s="2561"/>
      <c r="S22" s="2562">
        <f t="shared" si="0"/>
        <v>4</v>
      </c>
      <c r="T22" s="1341">
        <f t="shared" si="1"/>
        <v>120</v>
      </c>
    </row>
    <row r="23" spans="1:20" s="503" customFormat="1" ht="30">
      <c r="A23" s="2551">
        <v>13</v>
      </c>
      <c r="B23" s="2552" t="s">
        <v>2083</v>
      </c>
      <c r="C23" s="2553"/>
      <c r="D23" s="2554" t="s">
        <v>2077</v>
      </c>
      <c r="E23" s="2555">
        <v>65</v>
      </c>
      <c r="F23" s="2556" t="s">
        <v>2062</v>
      </c>
      <c r="G23" s="2563"/>
      <c r="H23" s="2558"/>
      <c r="I23" s="2559"/>
      <c r="J23" s="2559"/>
      <c r="K23" s="2559"/>
      <c r="L23" s="2559"/>
      <c r="M23" s="2560"/>
      <c r="N23" s="2561"/>
      <c r="O23" s="2561"/>
      <c r="P23" s="2564">
        <v>3</v>
      </c>
      <c r="Q23" s="2561"/>
      <c r="R23" s="2561"/>
      <c r="S23" s="2562">
        <f t="shared" si="0"/>
        <v>3</v>
      </c>
      <c r="T23" s="1341">
        <f t="shared" si="1"/>
        <v>195</v>
      </c>
    </row>
    <row r="24" spans="1:20" s="518" customFormat="1" ht="24" customHeight="1">
      <c r="A24" s="2572">
        <v>14</v>
      </c>
      <c r="B24" s="2539" t="s">
        <v>2084</v>
      </c>
      <c r="C24" s="2540"/>
      <c r="D24" s="2541" t="s">
        <v>2085</v>
      </c>
      <c r="E24" s="2542">
        <v>60</v>
      </c>
      <c r="F24" s="2543" t="s">
        <v>2062</v>
      </c>
      <c r="G24" s="2568"/>
      <c r="H24" s="2545"/>
      <c r="I24" s="2546"/>
      <c r="J24" s="2546"/>
      <c r="K24" s="2546"/>
      <c r="L24" s="2546"/>
      <c r="M24" s="2547"/>
      <c r="N24" s="2548"/>
      <c r="O24" s="2548"/>
      <c r="P24" s="2569">
        <v>2</v>
      </c>
      <c r="Q24" s="2548"/>
      <c r="R24" s="2548"/>
      <c r="S24" s="2562">
        <f t="shared" si="0"/>
        <v>2</v>
      </c>
      <c r="T24" s="1341">
        <f t="shared" si="1"/>
        <v>120</v>
      </c>
    </row>
    <row r="25" spans="1:20" s="503" customFormat="1" ht="23.25" customHeight="1">
      <c r="A25" s="2551">
        <v>15</v>
      </c>
      <c r="B25" s="2552" t="s">
        <v>2086</v>
      </c>
      <c r="C25" s="2553"/>
      <c r="D25" s="2554" t="s">
        <v>2087</v>
      </c>
      <c r="E25" s="2555">
        <v>17.08</v>
      </c>
      <c r="F25" s="2556" t="s">
        <v>2062</v>
      </c>
      <c r="G25" s="2563"/>
      <c r="H25" s="2558"/>
      <c r="I25" s="2559"/>
      <c r="J25" s="2559"/>
      <c r="K25" s="2559"/>
      <c r="L25" s="2559"/>
      <c r="M25" s="2560"/>
      <c r="N25" s="2561"/>
      <c r="O25" s="2561"/>
      <c r="P25" s="2564">
        <v>12</v>
      </c>
      <c r="Q25" s="2561"/>
      <c r="R25" s="2561"/>
      <c r="S25" s="2562">
        <f t="shared" si="0"/>
        <v>12</v>
      </c>
      <c r="T25" s="1341">
        <f t="shared" si="1"/>
        <v>204.95999999999998</v>
      </c>
    </row>
    <row r="26" spans="1:20" s="503" customFormat="1" ht="34.5" customHeight="1">
      <c r="A26" s="2551">
        <v>16</v>
      </c>
      <c r="B26" s="2552" t="s">
        <v>2088</v>
      </c>
      <c r="C26" s="2553"/>
      <c r="D26" s="2554" t="s">
        <v>2064</v>
      </c>
      <c r="E26" s="2555">
        <v>300</v>
      </c>
      <c r="F26" s="2573" t="s">
        <v>2062</v>
      </c>
      <c r="G26" s="2574">
        <v>5</v>
      </c>
      <c r="H26" s="2558"/>
      <c r="I26" s="2559"/>
      <c r="J26" s="2559"/>
      <c r="K26" s="2559"/>
      <c r="L26" s="2559"/>
      <c r="M26" s="2560"/>
      <c r="N26" s="2561"/>
      <c r="O26" s="2561"/>
      <c r="P26" s="2564"/>
      <c r="Q26" s="2561"/>
      <c r="R26" s="2561"/>
      <c r="S26" s="2562">
        <f t="shared" si="0"/>
        <v>5</v>
      </c>
      <c r="T26" s="1341">
        <f t="shared" si="1"/>
        <v>1500</v>
      </c>
    </row>
    <row r="27" spans="1:20" s="518" customFormat="1" ht="24.75" customHeight="1">
      <c r="A27" s="2565">
        <v>17</v>
      </c>
      <c r="B27" s="2539" t="s">
        <v>2089</v>
      </c>
      <c r="C27" s="2540"/>
      <c r="D27" s="2566" t="s">
        <v>2090</v>
      </c>
      <c r="E27" s="2567">
        <v>32</v>
      </c>
      <c r="F27" s="2575" t="s">
        <v>2062</v>
      </c>
      <c r="G27" s="2544"/>
      <c r="H27" s="2545"/>
      <c r="I27" s="2546"/>
      <c r="J27" s="2546"/>
      <c r="K27" s="2546"/>
      <c r="L27" s="2546"/>
      <c r="M27" s="2547"/>
      <c r="N27" s="2548"/>
      <c r="O27" s="2548"/>
      <c r="P27" s="2569">
        <v>5</v>
      </c>
      <c r="Q27" s="2548"/>
      <c r="R27" s="2548"/>
      <c r="S27" s="2562">
        <f t="shared" si="0"/>
        <v>5</v>
      </c>
      <c r="T27" s="1341">
        <f t="shared" si="1"/>
        <v>160</v>
      </c>
    </row>
    <row r="28" spans="1:20" s="503" customFormat="1" ht="32.25" customHeight="1">
      <c r="A28" s="2551">
        <v>18</v>
      </c>
      <c r="B28" s="2552" t="s">
        <v>2091</v>
      </c>
      <c r="C28" s="2553" t="s">
        <v>1216</v>
      </c>
      <c r="D28" s="2554" t="s">
        <v>2092</v>
      </c>
      <c r="E28" s="2555">
        <v>333.13</v>
      </c>
      <c r="F28" s="2573" t="s">
        <v>2062</v>
      </c>
      <c r="G28" s="2574">
        <v>16</v>
      </c>
      <c r="H28" s="2558"/>
      <c r="I28" s="2559"/>
      <c r="J28" s="2559"/>
      <c r="K28" s="2559"/>
      <c r="L28" s="2559"/>
      <c r="M28" s="2560"/>
      <c r="N28" s="2561"/>
      <c r="O28" s="2561"/>
      <c r="P28" s="2564"/>
      <c r="Q28" s="2561"/>
      <c r="R28" s="2561"/>
      <c r="S28" s="2562">
        <f t="shared" si="0"/>
        <v>16</v>
      </c>
      <c r="T28" s="1341">
        <f t="shared" si="1"/>
        <v>5330.08</v>
      </c>
    </row>
    <row r="29" spans="1:20" s="503" customFormat="1" ht="34.5" customHeight="1">
      <c r="A29" s="2551">
        <v>19</v>
      </c>
      <c r="B29" s="2552" t="s">
        <v>2093</v>
      </c>
      <c r="C29" s="2553" t="s">
        <v>2094</v>
      </c>
      <c r="D29" s="2554" t="s">
        <v>2095</v>
      </c>
      <c r="E29" s="2555">
        <v>2666</v>
      </c>
      <c r="F29" s="2573" t="s">
        <v>2062</v>
      </c>
      <c r="G29" s="2574">
        <v>6</v>
      </c>
      <c r="H29" s="2558"/>
      <c r="I29" s="2559"/>
      <c r="J29" s="2559"/>
      <c r="K29" s="2559"/>
      <c r="L29" s="2559"/>
      <c r="M29" s="2560"/>
      <c r="N29" s="2561"/>
      <c r="O29" s="2561"/>
      <c r="P29" s="2564"/>
      <c r="Q29" s="2561"/>
      <c r="R29" s="2561"/>
      <c r="S29" s="2562">
        <f t="shared" si="0"/>
        <v>6</v>
      </c>
      <c r="T29" s="1341">
        <f t="shared" si="1"/>
        <v>15996</v>
      </c>
    </row>
    <row r="30" spans="1:20" s="518" customFormat="1" ht="34.5" customHeight="1">
      <c r="A30" s="2565">
        <v>20</v>
      </c>
      <c r="B30" s="2539" t="s">
        <v>2096</v>
      </c>
      <c r="C30" s="2540" t="s">
        <v>2094</v>
      </c>
      <c r="D30" s="2566" t="s">
        <v>2097</v>
      </c>
      <c r="E30" s="2567">
        <v>1592</v>
      </c>
      <c r="F30" s="2575" t="s">
        <v>2062</v>
      </c>
      <c r="G30" s="2576">
        <v>9</v>
      </c>
      <c r="H30" s="2545"/>
      <c r="I30" s="2546"/>
      <c r="J30" s="2546"/>
      <c r="K30" s="2546"/>
      <c r="L30" s="2546"/>
      <c r="M30" s="2547"/>
      <c r="N30" s="2548"/>
      <c r="O30" s="2548"/>
      <c r="P30" s="2569"/>
      <c r="Q30" s="2548"/>
      <c r="R30" s="2548"/>
      <c r="S30" s="2562">
        <f t="shared" si="0"/>
        <v>9</v>
      </c>
      <c r="T30" s="1341">
        <f t="shared" si="1"/>
        <v>14328</v>
      </c>
    </row>
    <row r="31" spans="1:20" s="503" customFormat="1" ht="35.25" customHeight="1">
      <c r="A31" s="2551">
        <v>21</v>
      </c>
      <c r="B31" s="2552" t="s">
        <v>2098</v>
      </c>
      <c r="C31" s="2553" t="s">
        <v>2094</v>
      </c>
      <c r="D31" s="2554" t="s">
        <v>2099</v>
      </c>
      <c r="E31" s="2555">
        <v>950</v>
      </c>
      <c r="F31" s="2573" t="s">
        <v>2062</v>
      </c>
      <c r="G31" s="2577">
        <v>20</v>
      </c>
      <c r="H31" s="2558"/>
      <c r="I31" s="2559"/>
      <c r="J31" s="2559">
        <v>10</v>
      </c>
      <c r="K31" s="2559"/>
      <c r="L31" s="2559"/>
      <c r="M31" s="2560"/>
      <c r="N31" s="2561"/>
      <c r="O31" s="2561"/>
      <c r="P31" s="2564"/>
      <c r="Q31" s="2561"/>
      <c r="R31" s="2561"/>
      <c r="S31" s="2562">
        <f t="shared" si="0"/>
        <v>30</v>
      </c>
      <c r="T31" s="1341">
        <f t="shared" si="1"/>
        <v>28500</v>
      </c>
    </row>
    <row r="32" spans="1:20" s="503" customFormat="1" ht="33.75" customHeight="1">
      <c r="A32" s="2551">
        <v>22</v>
      </c>
      <c r="B32" s="2552" t="s">
        <v>2100</v>
      </c>
      <c r="C32" s="2553"/>
      <c r="D32" s="2554" t="s">
        <v>2090</v>
      </c>
      <c r="E32" s="2555">
        <v>32</v>
      </c>
      <c r="F32" s="2573" t="s">
        <v>2062</v>
      </c>
      <c r="G32" s="2574"/>
      <c r="H32" s="2558"/>
      <c r="I32" s="2559"/>
      <c r="J32" s="2559"/>
      <c r="K32" s="2559"/>
      <c r="L32" s="2559"/>
      <c r="M32" s="2560"/>
      <c r="N32" s="2561"/>
      <c r="O32" s="2561"/>
      <c r="P32" s="2564">
        <v>5</v>
      </c>
      <c r="Q32" s="2561"/>
      <c r="R32" s="2561"/>
      <c r="S32" s="2562">
        <f t="shared" si="0"/>
        <v>5</v>
      </c>
      <c r="T32" s="1341">
        <f t="shared" si="1"/>
        <v>160</v>
      </c>
    </row>
    <row r="33" spans="1:20" s="518" customFormat="1" ht="35.25" customHeight="1">
      <c r="A33" s="2565">
        <v>23</v>
      </c>
      <c r="B33" s="2539" t="s">
        <v>2101</v>
      </c>
      <c r="C33" s="2540"/>
      <c r="D33" s="2566" t="s">
        <v>2085</v>
      </c>
      <c r="E33" s="2567">
        <v>95</v>
      </c>
      <c r="F33" s="2575" t="s">
        <v>2062</v>
      </c>
      <c r="G33" s="2544"/>
      <c r="H33" s="2545"/>
      <c r="I33" s="2546"/>
      <c r="J33" s="2546"/>
      <c r="K33" s="2546"/>
      <c r="L33" s="2546"/>
      <c r="M33" s="2547"/>
      <c r="N33" s="2548"/>
      <c r="O33" s="2548"/>
      <c r="P33" s="2569">
        <v>2</v>
      </c>
      <c r="Q33" s="2548"/>
      <c r="R33" s="2548"/>
      <c r="S33" s="2562">
        <f t="shared" si="0"/>
        <v>2</v>
      </c>
      <c r="T33" s="1341">
        <f t="shared" si="1"/>
        <v>190</v>
      </c>
    </row>
    <row r="34" spans="1:20" s="503" customFormat="1" ht="36.75" customHeight="1">
      <c r="A34" s="2551">
        <v>24</v>
      </c>
      <c r="B34" s="2552" t="s">
        <v>2102</v>
      </c>
      <c r="C34" s="2553"/>
      <c r="D34" s="2554" t="s">
        <v>2103</v>
      </c>
      <c r="E34" s="2555">
        <v>27.75</v>
      </c>
      <c r="F34" s="2573" t="s">
        <v>2062</v>
      </c>
      <c r="G34" s="2574"/>
      <c r="H34" s="2558"/>
      <c r="I34" s="2559"/>
      <c r="J34" s="2559"/>
      <c r="K34" s="2559"/>
      <c r="L34" s="2559"/>
      <c r="M34" s="2560"/>
      <c r="N34" s="2561"/>
      <c r="O34" s="2561"/>
      <c r="P34" s="2564">
        <v>2</v>
      </c>
      <c r="Q34" s="2561"/>
      <c r="R34" s="2561"/>
      <c r="S34" s="2562">
        <f t="shared" si="0"/>
        <v>2</v>
      </c>
      <c r="T34" s="1341">
        <f t="shared" si="1"/>
        <v>55.5</v>
      </c>
    </row>
    <row r="35" spans="1:20" s="503" customFormat="1" ht="33.75" customHeight="1">
      <c r="A35" s="2551">
        <v>25</v>
      </c>
      <c r="B35" s="2552" t="s">
        <v>2104</v>
      </c>
      <c r="C35" s="2553"/>
      <c r="D35" s="2554" t="s">
        <v>2105</v>
      </c>
      <c r="E35" s="2555">
        <v>24.5</v>
      </c>
      <c r="F35" s="2573" t="s">
        <v>2062</v>
      </c>
      <c r="G35" s="2574"/>
      <c r="H35" s="2558"/>
      <c r="I35" s="2559"/>
      <c r="J35" s="2559"/>
      <c r="K35" s="2559"/>
      <c r="L35" s="2559"/>
      <c r="M35" s="2560"/>
      <c r="N35" s="2561"/>
      <c r="O35" s="2561"/>
      <c r="P35" s="2564">
        <v>2</v>
      </c>
      <c r="Q35" s="2561"/>
      <c r="R35" s="2561"/>
      <c r="S35" s="2562">
        <f t="shared" si="0"/>
        <v>2</v>
      </c>
      <c r="T35" s="1341">
        <f t="shared" si="1"/>
        <v>49</v>
      </c>
    </row>
    <row r="36" spans="1:20" s="518" customFormat="1" ht="45">
      <c r="A36" s="2565">
        <v>26</v>
      </c>
      <c r="B36" s="2539" t="s">
        <v>2106</v>
      </c>
      <c r="C36" s="2540"/>
      <c r="D36" s="2566" t="s">
        <v>2107</v>
      </c>
      <c r="E36" s="2567">
        <v>42.35</v>
      </c>
      <c r="F36" s="2575" t="s">
        <v>2062</v>
      </c>
      <c r="G36" s="2544"/>
      <c r="H36" s="2545"/>
      <c r="I36" s="2546"/>
      <c r="J36" s="2546"/>
      <c r="K36" s="2546">
        <v>5</v>
      </c>
      <c r="L36" s="2546"/>
      <c r="M36" s="2547"/>
      <c r="N36" s="2548"/>
      <c r="O36" s="2548"/>
      <c r="P36" s="2569"/>
      <c r="Q36" s="2548"/>
      <c r="R36" s="2548"/>
      <c r="S36" s="2562">
        <f t="shared" si="0"/>
        <v>5</v>
      </c>
      <c r="T36" s="1341">
        <f t="shared" si="1"/>
        <v>211.75</v>
      </c>
    </row>
    <row r="37" spans="1:20" s="503" customFormat="1" ht="35.25" customHeight="1">
      <c r="A37" s="2551">
        <v>27</v>
      </c>
      <c r="B37" s="2552" t="s">
        <v>2108</v>
      </c>
      <c r="C37" s="2553"/>
      <c r="D37" s="2554" t="s">
        <v>2109</v>
      </c>
      <c r="E37" s="2555">
        <v>21.95</v>
      </c>
      <c r="F37" s="2573" t="s">
        <v>2062</v>
      </c>
      <c r="G37" s="2574"/>
      <c r="H37" s="2558"/>
      <c r="I37" s="2559"/>
      <c r="J37" s="2559"/>
      <c r="K37" s="2559">
        <v>20</v>
      </c>
      <c r="L37" s="2559"/>
      <c r="M37" s="2560"/>
      <c r="N37" s="2561"/>
      <c r="O37" s="2561"/>
      <c r="P37" s="2564"/>
      <c r="Q37" s="2561"/>
      <c r="R37" s="2561"/>
      <c r="S37" s="2562">
        <f t="shared" si="0"/>
        <v>20</v>
      </c>
      <c r="T37" s="1341">
        <f t="shared" si="1"/>
        <v>439</v>
      </c>
    </row>
    <row r="38" spans="1:20" s="503" customFormat="1" ht="35.25" customHeight="1">
      <c r="A38" s="2551">
        <v>28</v>
      </c>
      <c r="B38" s="2552" t="s">
        <v>2110</v>
      </c>
      <c r="C38" s="2553"/>
      <c r="D38" s="2554" t="s">
        <v>2111</v>
      </c>
      <c r="E38" s="2555">
        <v>40</v>
      </c>
      <c r="F38" s="2573" t="s">
        <v>2062</v>
      </c>
      <c r="G38" s="2574">
        <v>4</v>
      </c>
      <c r="H38" s="2558"/>
      <c r="I38" s="2559"/>
      <c r="J38" s="2559"/>
      <c r="K38" s="2559"/>
      <c r="L38" s="2559"/>
      <c r="M38" s="2560"/>
      <c r="N38" s="2561"/>
      <c r="O38" s="2561"/>
      <c r="P38" s="2560"/>
      <c r="Q38" s="2561"/>
      <c r="R38" s="2561"/>
      <c r="S38" s="2562">
        <f t="shared" si="0"/>
        <v>4</v>
      </c>
      <c r="T38" s="1341">
        <f t="shared" si="1"/>
        <v>160</v>
      </c>
    </row>
    <row r="39" spans="1:20" s="518" customFormat="1" ht="35.25" customHeight="1">
      <c r="A39" s="2565">
        <v>29</v>
      </c>
      <c r="B39" s="2539" t="s">
        <v>2112</v>
      </c>
      <c r="C39" s="2540"/>
      <c r="D39" s="2566" t="s">
        <v>2111</v>
      </c>
      <c r="E39" s="2567">
        <v>787</v>
      </c>
      <c r="F39" s="2575" t="s">
        <v>2062</v>
      </c>
      <c r="G39" s="2544"/>
      <c r="H39" s="2545"/>
      <c r="I39" s="2546"/>
      <c r="J39" s="2546">
        <v>4</v>
      </c>
      <c r="K39" s="2546"/>
      <c r="L39" s="2546"/>
      <c r="M39" s="2547"/>
      <c r="N39" s="2548"/>
      <c r="O39" s="2548"/>
      <c r="P39" s="2547"/>
      <c r="Q39" s="2548"/>
      <c r="R39" s="2548"/>
      <c r="S39" s="2562">
        <f t="shared" si="0"/>
        <v>4</v>
      </c>
      <c r="T39" s="1341">
        <f t="shared" si="1"/>
        <v>3148</v>
      </c>
    </row>
    <row r="40" spans="1:20" s="503" customFormat="1" ht="32.25" customHeight="1">
      <c r="A40" s="2551">
        <v>30</v>
      </c>
      <c r="B40" s="2552" t="s">
        <v>2113</v>
      </c>
      <c r="C40" s="2553"/>
      <c r="D40" s="2554" t="s">
        <v>2114</v>
      </c>
      <c r="E40" s="2555">
        <v>20</v>
      </c>
      <c r="F40" s="2573" t="s">
        <v>2062</v>
      </c>
      <c r="G40" s="2574">
        <v>10</v>
      </c>
      <c r="H40" s="2558"/>
      <c r="I40" s="2559"/>
      <c r="J40" s="2559">
        <v>10</v>
      </c>
      <c r="K40" s="2559"/>
      <c r="L40" s="2559"/>
      <c r="M40" s="2560"/>
      <c r="N40" s="2561"/>
      <c r="O40" s="2561"/>
      <c r="P40" s="2560"/>
      <c r="Q40" s="2561"/>
      <c r="R40" s="2561"/>
      <c r="S40" s="2562">
        <f t="shared" si="0"/>
        <v>20</v>
      </c>
      <c r="T40" s="1341">
        <f t="shared" si="1"/>
        <v>400</v>
      </c>
    </row>
    <row r="41" spans="1:20" s="503" customFormat="1" ht="33" customHeight="1">
      <c r="A41" s="2551">
        <v>31</v>
      </c>
      <c r="B41" s="2552" t="s">
        <v>2115</v>
      </c>
      <c r="C41" s="2553"/>
      <c r="D41" s="2554" t="s">
        <v>2116</v>
      </c>
      <c r="E41" s="2555">
        <v>150</v>
      </c>
      <c r="F41" s="2573" t="s">
        <v>2062</v>
      </c>
      <c r="G41" s="2574"/>
      <c r="H41" s="2558"/>
      <c r="I41" s="2559"/>
      <c r="J41" s="2559"/>
      <c r="K41" s="2559"/>
      <c r="L41" s="2559"/>
      <c r="M41" s="2560"/>
      <c r="N41" s="2561"/>
      <c r="O41" s="2561"/>
      <c r="P41" s="2560">
        <v>4</v>
      </c>
      <c r="Q41" s="2561"/>
      <c r="R41" s="2561"/>
      <c r="S41" s="2562">
        <f t="shared" si="0"/>
        <v>4</v>
      </c>
      <c r="T41" s="1341">
        <f t="shared" si="1"/>
        <v>600</v>
      </c>
    </row>
    <row r="42" spans="1:20" s="518" customFormat="1" ht="36.75" customHeight="1">
      <c r="A42" s="2565">
        <v>32</v>
      </c>
      <c r="B42" s="2539" t="s">
        <v>2117</v>
      </c>
      <c r="C42" s="2540"/>
      <c r="D42" s="2566" t="s">
        <v>2118</v>
      </c>
      <c r="E42" s="2567">
        <v>5</v>
      </c>
      <c r="F42" s="2575" t="s">
        <v>2062</v>
      </c>
      <c r="G42" s="2544">
        <v>100</v>
      </c>
      <c r="H42" s="2545"/>
      <c r="I42" s="2546"/>
      <c r="J42" s="2546"/>
      <c r="K42" s="2546"/>
      <c r="L42" s="2546"/>
      <c r="M42" s="2547"/>
      <c r="N42" s="2548"/>
      <c r="O42" s="2548"/>
      <c r="P42" s="2547"/>
      <c r="Q42" s="2548"/>
      <c r="R42" s="2548"/>
      <c r="S42" s="2562">
        <f t="shared" si="0"/>
        <v>100</v>
      </c>
      <c r="T42" s="1341">
        <f t="shared" si="1"/>
        <v>500</v>
      </c>
    </row>
    <row r="43" spans="1:20" s="503" customFormat="1" ht="30">
      <c r="A43" s="2551">
        <v>33</v>
      </c>
      <c r="B43" s="2552" t="s">
        <v>2119</v>
      </c>
      <c r="C43" s="2553"/>
      <c r="D43" s="2554" t="s">
        <v>2120</v>
      </c>
      <c r="E43" s="2555">
        <v>150</v>
      </c>
      <c r="F43" s="2556" t="s">
        <v>2062</v>
      </c>
      <c r="G43" s="2574">
        <v>20</v>
      </c>
      <c r="H43" s="2558"/>
      <c r="I43" s="2559"/>
      <c r="J43" s="2559"/>
      <c r="K43" s="2559"/>
      <c r="L43" s="2559"/>
      <c r="M43" s="2560"/>
      <c r="N43" s="2561"/>
      <c r="O43" s="2561"/>
      <c r="P43" s="2560"/>
      <c r="Q43" s="2561"/>
      <c r="R43" s="2561"/>
      <c r="S43" s="2562">
        <f t="shared" si="0"/>
        <v>20</v>
      </c>
      <c r="T43" s="1341">
        <f t="shared" si="1"/>
        <v>3000</v>
      </c>
    </row>
    <row r="44" spans="1:20" s="503" customFormat="1" ht="30">
      <c r="A44" s="2551">
        <v>34</v>
      </c>
      <c r="B44" s="2552" t="s">
        <v>2121</v>
      </c>
      <c r="C44" s="2553"/>
      <c r="D44" s="2554" t="s">
        <v>2066</v>
      </c>
      <c r="E44" s="2555">
        <v>180</v>
      </c>
      <c r="F44" s="2556" t="s">
        <v>2062</v>
      </c>
      <c r="G44" s="2574">
        <v>15</v>
      </c>
      <c r="H44" s="2558"/>
      <c r="I44" s="2559"/>
      <c r="J44" s="2559"/>
      <c r="K44" s="2559"/>
      <c r="L44" s="2559"/>
      <c r="M44" s="2560"/>
      <c r="N44" s="2561"/>
      <c r="O44" s="2561"/>
      <c r="P44" s="2560"/>
      <c r="Q44" s="2561"/>
      <c r="R44" s="2561"/>
      <c r="S44" s="2562">
        <f t="shared" si="0"/>
        <v>15</v>
      </c>
      <c r="T44" s="1341">
        <f t="shared" si="1"/>
        <v>2700</v>
      </c>
    </row>
    <row r="45" spans="1:20" s="518" customFormat="1" ht="15">
      <c r="A45" s="2545"/>
      <c r="B45" s="2539" t="s">
        <v>2122</v>
      </c>
      <c r="C45" s="2540"/>
      <c r="D45" s="2566"/>
      <c r="E45" s="2567"/>
      <c r="F45" s="2571"/>
      <c r="G45" s="2544"/>
      <c r="H45" s="2545"/>
      <c r="I45" s="2546"/>
      <c r="J45" s="2546"/>
      <c r="K45" s="2546"/>
      <c r="L45" s="2546"/>
      <c r="M45" s="2547"/>
      <c r="N45" s="2548"/>
      <c r="O45" s="2548"/>
      <c r="P45" s="2547"/>
      <c r="Q45" s="2548"/>
      <c r="R45" s="2548"/>
      <c r="S45" s="2562">
        <f t="shared" si="0"/>
        <v>0</v>
      </c>
      <c r="T45" s="1341">
        <f t="shared" si="1"/>
        <v>0</v>
      </c>
    </row>
    <row r="46" spans="1:20" s="503" customFormat="1" ht="15">
      <c r="A46" s="2551">
        <v>35</v>
      </c>
      <c r="B46" s="2578" t="s">
        <v>2123</v>
      </c>
      <c r="C46" s="2553"/>
      <c r="D46" s="2554"/>
      <c r="E46" s="2555">
        <v>45000</v>
      </c>
      <c r="F46" s="2579" t="s">
        <v>1188</v>
      </c>
      <c r="G46" s="2574"/>
      <c r="H46" s="2558">
        <v>1</v>
      </c>
      <c r="I46" s="2559"/>
      <c r="J46" s="2559"/>
      <c r="K46" s="2559"/>
      <c r="L46" s="2559"/>
      <c r="M46" s="2560"/>
      <c r="N46" s="2561"/>
      <c r="O46" s="2561"/>
      <c r="P46" s="2560"/>
      <c r="Q46" s="2561"/>
      <c r="R46" s="2561"/>
      <c r="S46" s="2562">
        <f t="shared" si="0"/>
        <v>1</v>
      </c>
      <c r="T46" s="1341">
        <f t="shared" si="1"/>
        <v>45000</v>
      </c>
    </row>
    <row r="47" spans="1:20" s="503" customFormat="1" ht="15">
      <c r="A47" s="2551"/>
      <c r="B47" s="2580"/>
      <c r="C47" s="2553"/>
      <c r="D47" s="2554"/>
      <c r="E47" s="2555"/>
      <c r="F47" s="2579"/>
      <c r="G47" s="2574"/>
      <c r="H47" s="2558"/>
      <c r="I47" s="2559"/>
      <c r="J47" s="2559"/>
      <c r="K47" s="2559"/>
      <c r="L47" s="2559"/>
      <c r="M47" s="2560"/>
      <c r="N47" s="2561"/>
      <c r="O47" s="2561"/>
      <c r="P47" s="2560"/>
      <c r="Q47" s="2561"/>
      <c r="R47" s="2561"/>
      <c r="S47" s="2562">
        <f t="shared" si="0"/>
        <v>0</v>
      </c>
      <c r="T47" s="1341">
        <f t="shared" si="1"/>
        <v>0</v>
      </c>
    </row>
    <row r="48" spans="1:20" s="518" customFormat="1" ht="15">
      <c r="A48" s="2565">
        <v>36</v>
      </c>
      <c r="B48" s="2539" t="s">
        <v>2124</v>
      </c>
      <c r="C48" s="2540"/>
      <c r="D48" s="2566"/>
      <c r="E48" s="2567">
        <v>5000</v>
      </c>
      <c r="F48" s="2571" t="s">
        <v>1188</v>
      </c>
      <c r="G48" s="2544"/>
      <c r="H48" s="2545"/>
      <c r="I48" s="2546"/>
      <c r="J48" s="2546"/>
      <c r="K48" s="2546"/>
      <c r="L48" s="2546"/>
      <c r="M48" s="2547">
        <v>1</v>
      </c>
      <c r="N48" s="2548"/>
      <c r="O48" s="2548"/>
      <c r="P48" s="2547"/>
      <c r="Q48" s="2548"/>
      <c r="R48" s="2548"/>
      <c r="S48" s="2562">
        <f t="shared" si="0"/>
        <v>1</v>
      </c>
      <c r="T48" s="1341">
        <f t="shared" si="1"/>
        <v>5000</v>
      </c>
    </row>
    <row r="49" spans="1:20" s="503" customFormat="1" ht="15">
      <c r="A49" s="2551">
        <v>37</v>
      </c>
      <c r="B49" s="2552" t="s">
        <v>2125</v>
      </c>
      <c r="C49" s="2553"/>
      <c r="D49" s="2554"/>
      <c r="E49" s="2555">
        <v>25000</v>
      </c>
      <c r="F49" s="2579" t="s">
        <v>1188</v>
      </c>
      <c r="G49" s="2574"/>
      <c r="H49" s="2558"/>
      <c r="I49" s="2559"/>
      <c r="J49" s="2559"/>
      <c r="K49" s="2559"/>
      <c r="L49" s="2559"/>
      <c r="M49" s="2560">
        <v>1</v>
      </c>
      <c r="N49" s="2561"/>
      <c r="O49" s="2561"/>
      <c r="P49" s="2560"/>
      <c r="Q49" s="2561"/>
      <c r="R49" s="2561"/>
      <c r="S49" s="2562">
        <f t="shared" si="0"/>
        <v>1</v>
      </c>
      <c r="T49" s="1341">
        <f t="shared" si="1"/>
        <v>25000</v>
      </c>
    </row>
    <row r="50" spans="1:20" s="503" customFormat="1" ht="15">
      <c r="A50" s="2551">
        <v>38</v>
      </c>
      <c r="B50" s="2552" t="s">
        <v>2126</v>
      </c>
      <c r="C50" s="2553"/>
      <c r="D50" s="2554"/>
      <c r="E50" s="2555">
        <v>25000</v>
      </c>
      <c r="F50" s="2579"/>
      <c r="G50" s="2574"/>
      <c r="H50" s="2558"/>
      <c r="I50" s="2559"/>
      <c r="J50" s="2559"/>
      <c r="K50" s="2559"/>
      <c r="L50" s="2559"/>
      <c r="M50" s="2560">
        <v>1</v>
      </c>
      <c r="N50" s="2561"/>
      <c r="O50" s="2561"/>
      <c r="P50" s="2560"/>
      <c r="Q50" s="2561"/>
      <c r="R50" s="2561"/>
      <c r="S50" s="2562">
        <f>SUM(G50:R50)</f>
        <v>1</v>
      </c>
      <c r="T50" s="1341">
        <f>E50*S50</f>
        <v>25000</v>
      </c>
    </row>
    <row r="51" spans="1:20" s="518" customFormat="1" ht="15">
      <c r="A51" s="2565"/>
      <c r="B51" s="2539" t="s">
        <v>2127</v>
      </c>
      <c r="C51" s="2540"/>
      <c r="D51" s="2566"/>
      <c r="E51" s="2567">
        <v>25000</v>
      </c>
      <c r="F51" s="2571" t="s">
        <v>1188</v>
      </c>
      <c r="G51" s="2544"/>
      <c r="H51" s="2545"/>
      <c r="I51" s="2546"/>
      <c r="J51" s="2546"/>
      <c r="K51" s="2546"/>
      <c r="L51" s="2546"/>
      <c r="M51" s="2547"/>
      <c r="N51" s="2548"/>
      <c r="O51" s="2548"/>
      <c r="P51" s="2547"/>
      <c r="Q51" s="2548"/>
      <c r="R51" s="2548"/>
      <c r="S51" s="2581"/>
      <c r="T51" s="2550"/>
    </row>
    <row r="52" spans="1:20" s="503" customFormat="1" ht="15">
      <c r="A52" s="2551"/>
      <c r="B52" s="2552"/>
      <c r="C52" s="2553"/>
      <c r="D52" s="2554"/>
      <c r="E52" s="2555"/>
      <c r="F52" s="2579"/>
      <c r="G52" s="2574"/>
      <c r="H52" s="2558"/>
      <c r="I52" s="2559"/>
      <c r="J52" s="2559"/>
      <c r="K52" s="2559"/>
      <c r="L52" s="2559"/>
      <c r="M52" s="2560"/>
      <c r="N52" s="2561"/>
      <c r="O52" s="2561"/>
      <c r="P52" s="2560"/>
      <c r="Q52" s="2561"/>
      <c r="R52" s="2561"/>
      <c r="S52" s="2562">
        <f>SUM(G52:R52)</f>
        <v>0</v>
      </c>
      <c r="T52" s="1341">
        <f>E52*S52</f>
        <v>0</v>
      </c>
    </row>
    <row r="53" spans="1:20" s="503" customFormat="1" ht="15">
      <c r="A53" s="2551"/>
      <c r="B53" s="2552"/>
      <c r="C53" s="2553"/>
      <c r="D53" s="2554"/>
      <c r="E53" s="2555"/>
      <c r="F53" s="2579"/>
      <c r="G53" s="2574"/>
      <c r="H53" s="2558"/>
      <c r="I53" s="2559"/>
      <c r="J53" s="2559"/>
      <c r="K53" s="2559"/>
      <c r="L53" s="2559"/>
      <c r="M53" s="2560"/>
      <c r="N53" s="2561"/>
      <c r="O53" s="2561"/>
      <c r="P53" s="2560"/>
      <c r="Q53" s="2561"/>
      <c r="R53" s="2561"/>
      <c r="S53" s="2562">
        <f>SUM(G53:R53)</f>
        <v>0</v>
      </c>
      <c r="T53" s="1341">
        <f>E53*S53</f>
        <v>0</v>
      </c>
    </row>
    <row r="54" spans="1:20" s="518" customFormat="1" ht="15">
      <c r="A54" s="2565"/>
      <c r="B54" s="2539" t="s">
        <v>397</v>
      </c>
      <c r="C54" s="2540"/>
      <c r="D54" s="2566"/>
      <c r="E54" s="2567"/>
      <c r="F54" s="2571"/>
      <c r="G54" s="2544"/>
      <c r="H54" s="2545"/>
      <c r="I54" s="2546"/>
      <c r="J54" s="2546"/>
      <c r="K54" s="2546"/>
      <c r="L54" s="2546"/>
      <c r="M54" s="2547"/>
      <c r="N54" s="2548"/>
      <c r="O54" s="2548"/>
      <c r="P54" s="2547"/>
      <c r="Q54" s="2548"/>
      <c r="R54" s="2548"/>
      <c r="S54" s="2581"/>
      <c r="T54" s="2582"/>
    </row>
    <row r="55" spans="1:20" s="503" customFormat="1" ht="15">
      <c r="A55" s="2551"/>
      <c r="B55" s="2552" t="s">
        <v>230</v>
      </c>
      <c r="C55" s="2553"/>
      <c r="D55" s="2554"/>
      <c r="E55" s="2555"/>
      <c r="F55" s="2579"/>
      <c r="G55" s="2574"/>
      <c r="H55" s="2558"/>
      <c r="I55" s="2559"/>
      <c r="J55" s="2559"/>
      <c r="K55" s="2559"/>
      <c r="L55" s="2559"/>
      <c r="M55" s="2560"/>
      <c r="N55" s="2561"/>
      <c r="O55" s="2561"/>
      <c r="P55" s="2560"/>
      <c r="Q55" s="2561"/>
      <c r="R55" s="2561"/>
      <c r="S55" s="2562">
        <f>SUM(G55:R55)</f>
        <v>0</v>
      </c>
      <c r="T55" s="1341">
        <f>E55*S55</f>
        <v>0</v>
      </c>
    </row>
    <row r="56" spans="1:20" s="503" customFormat="1" ht="15">
      <c r="A56" s="2551">
        <v>39</v>
      </c>
      <c r="B56" s="2551" t="s">
        <v>2128</v>
      </c>
      <c r="C56" s="2553"/>
      <c r="D56" s="2583">
        <v>20000</v>
      </c>
      <c r="E56" s="2555">
        <v>20000</v>
      </c>
      <c r="F56" s="2579" t="s">
        <v>1188</v>
      </c>
      <c r="G56" s="2574"/>
      <c r="H56" s="2558"/>
      <c r="I56" s="2559"/>
      <c r="J56" s="2559">
        <v>1</v>
      </c>
      <c r="K56" s="2559"/>
      <c r="L56" s="2559"/>
      <c r="M56" s="2560"/>
      <c r="N56" s="2561"/>
      <c r="O56" s="2561"/>
      <c r="P56" s="2560"/>
      <c r="Q56" s="2561"/>
      <c r="R56" s="2561"/>
      <c r="S56" s="2562">
        <f>SUM(G56:R56)</f>
        <v>1</v>
      </c>
      <c r="T56" s="1341">
        <f>E56*S56</f>
        <v>20000</v>
      </c>
    </row>
    <row r="57" spans="1:20" s="518" customFormat="1" ht="15">
      <c r="A57" s="2565"/>
      <c r="B57" s="2539" t="s">
        <v>237</v>
      </c>
      <c r="C57" s="2540"/>
      <c r="D57" s="2566"/>
      <c r="E57" s="2567"/>
      <c r="F57" s="2571"/>
      <c r="G57" s="2544"/>
      <c r="H57" s="2545"/>
      <c r="I57" s="2546"/>
      <c r="J57" s="2546"/>
      <c r="K57" s="2546"/>
      <c r="L57" s="2546"/>
      <c r="M57" s="2547"/>
      <c r="N57" s="2548"/>
      <c r="O57" s="2548"/>
      <c r="P57" s="2547"/>
      <c r="Q57" s="2548"/>
      <c r="R57" s="2548"/>
      <c r="S57" s="2581"/>
      <c r="T57" s="2550"/>
    </row>
    <row r="58" spans="1:20" s="503" customFormat="1" ht="15">
      <c r="A58" s="2551">
        <v>40</v>
      </c>
      <c r="B58" s="2551" t="s">
        <v>2129</v>
      </c>
      <c r="C58" s="2553"/>
      <c r="D58" s="2554"/>
      <c r="E58" s="2555"/>
      <c r="F58" s="2579"/>
      <c r="G58" s="2574"/>
      <c r="H58" s="2558"/>
      <c r="I58" s="2559"/>
      <c r="J58" s="2559"/>
      <c r="K58" s="2559"/>
      <c r="L58" s="2559"/>
      <c r="M58" s="2560"/>
      <c r="N58" s="2561"/>
      <c r="O58" s="2561"/>
      <c r="P58" s="2560"/>
      <c r="Q58" s="2561"/>
      <c r="R58" s="2561"/>
      <c r="S58" s="2562">
        <f>SUM(G58:R58)</f>
        <v>0</v>
      </c>
      <c r="T58" s="1341">
        <f>E58*S58</f>
        <v>0</v>
      </c>
    </row>
    <row r="59" spans="1:20" s="503" customFormat="1" ht="12.75" customHeight="1">
      <c r="A59" s="2551"/>
      <c r="B59" s="2584" t="s">
        <v>2130</v>
      </c>
      <c r="C59" s="2553"/>
      <c r="D59" s="2554"/>
      <c r="E59" s="2555"/>
      <c r="F59" s="2579"/>
      <c r="G59" s="2574"/>
      <c r="H59" s="2558"/>
      <c r="I59" s="2559"/>
      <c r="J59" s="2559"/>
      <c r="K59" s="2559"/>
      <c r="L59" s="2559"/>
      <c r="M59" s="2560"/>
      <c r="N59" s="2561"/>
      <c r="O59" s="2561"/>
      <c r="P59" s="2560"/>
      <c r="Q59" s="2561"/>
      <c r="R59" s="2561"/>
      <c r="S59" s="2562">
        <f>SUM(G59:R59)</f>
        <v>0</v>
      </c>
      <c r="T59" s="1341">
        <f>E59*S59</f>
        <v>0</v>
      </c>
    </row>
    <row r="60" spans="1:20" s="518" customFormat="1" ht="15">
      <c r="A60" s="2565"/>
      <c r="B60" s="2585"/>
      <c r="C60" s="2540"/>
      <c r="D60" s="2566"/>
      <c r="E60" s="2567"/>
      <c r="F60" s="2571"/>
      <c r="G60" s="2544"/>
      <c r="H60" s="2545"/>
      <c r="I60" s="2546"/>
      <c r="J60" s="2546"/>
      <c r="K60" s="2546"/>
      <c r="L60" s="2546"/>
      <c r="M60" s="2547"/>
      <c r="N60" s="2548"/>
      <c r="O60" s="2548"/>
      <c r="P60" s="2547"/>
      <c r="Q60" s="2548"/>
      <c r="R60" s="2548"/>
      <c r="S60" s="2581"/>
      <c r="T60" s="2582"/>
    </row>
    <row r="61" spans="1:20" s="503" customFormat="1" ht="15">
      <c r="A61" s="2551"/>
      <c r="B61" s="2585"/>
      <c r="C61" s="2553"/>
      <c r="D61" s="2554"/>
      <c r="E61" s="2555"/>
      <c r="F61" s="2579"/>
      <c r="G61" s="2574"/>
      <c r="H61" s="2558"/>
      <c r="I61" s="2559"/>
      <c r="J61" s="2559"/>
      <c r="K61" s="2559"/>
      <c r="L61" s="2559"/>
      <c r="M61" s="2560"/>
      <c r="N61" s="2561"/>
      <c r="O61" s="2561"/>
      <c r="P61" s="2560"/>
      <c r="Q61" s="2561"/>
      <c r="R61" s="2561"/>
      <c r="S61" s="2562">
        <f>SUM(G61:R61)</f>
        <v>0</v>
      </c>
      <c r="T61" s="1341">
        <f>E61*S61</f>
        <v>0</v>
      </c>
    </row>
    <row r="62" spans="1:20" s="503" customFormat="1" ht="15">
      <c r="A62" s="2551"/>
      <c r="B62" s="2585"/>
      <c r="C62" s="2553"/>
      <c r="D62" s="2554"/>
      <c r="E62" s="2555"/>
      <c r="F62" s="2579"/>
      <c r="G62" s="2574"/>
      <c r="H62" s="2558"/>
      <c r="I62" s="2559"/>
      <c r="J62" s="2559"/>
      <c r="K62" s="2559"/>
      <c r="L62" s="2559"/>
      <c r="M62" s="2560"/>
      <c r="N62" s="2561"/>
      <c r="O62" s="2561"/>
      <c r="P62" s="2560"/>
      <c r="Q62" s="2561"/>
      <c r="R62" s="2561"/>
      <c r="S62" s="2562">
        <f>SUM(G62:R62)</f>
        <v>0</v>
      </c>
      <c r="T62" s="1341">
        <f>E62*S62</f>
        <v>0</v>
      </c>
    </row>
    <row r="63" spans="1:20" s="518" customFormat="1" ht="15">
      <c r="A63" s="2565"/>
      <c r="B63" s="2585"/>
      <c r="C63" s="2540"/>
      <c r="D63" s="2566"/>
      <c r="E63" s="2567"/>
      <c r="F63" s="2571"/>
      <c r="G63" s="2544"/>
      <c r="H63" s="2545"/>
      <c r="I63" s="2546"/>
      <c r="J63" s="2546"/>
      <c r="K63" s="2546"/>
      <c r="L63" s="2546"/>
      <c r="M63" s="2547"/>
      <c r="N63" s="2548"/>
      <c r="O63" s="2548"/>
      <c r="P63" s="2547"/>
      <c r="Q63" s="2548"/>
      <c r="R63" s="2548"/>
      <c r="S63" s="2581"/>
      <c r="T63" s="2550"/>
    </row>
    <row r="64" spans="1:20" s="503" customFormat="1" ht="15">
      <c r="A64" s="2551"/>
      <c r="B64" s="2585"/>
      <c r="C64" s="2553"/>
      <c r="D64" s="2554"/>
      <c r="E64" s="2555"/>
      <c r="F64" s="2579"/>
      <c r="G64" s="2574"/>
      <c r="H64" s="2558"/>
      <c r="I64" s="2559"/>
      <c r="J64" s="2559"/>
      <c r="K64" s="2559"/>
      <c r="L64" s="2559"/>
      <c r="M64" s="2560"/>
      <c r="N64" s="2561"/>
      <c r="O64" s="2561"/>
      <c r="P64" s="2560"/>
      <c r="Q64" s="2561"/>
      <c r="R64" s="2561"/>
      <c r="S64" s="2562">
        <f>SUM(G64:R64)</f>
        <v>0</v>
      </c>
      <c r="T64" s="1341">
        <f>E64*S64</f>
        <v>0</v>
      </c>
    </row>
    <row r="65" spans="1:20" s="503" customFormat="1" ht="15">
      <c r="A65" s="2551"/>
      <c r="B65" s="2585"/>
      <c r="C65" s="2553"/>
      <c r="D65" s="2554"/>
      <c r="E65" s="2555"/>
      <c r="F65" s="2579"/>
      <c r="G65" s="2574"/>
      <c r="H65" s="2558"/>
      <c r="I65" s="2559"/>
      <c r="J65" s="2559"/>
      <c r="K65" s="2559"/>
      <c r="L65" s="2559"/>
      <c r="M65" s="2560"/>
      <c r="N65" s="2561"/>
      <c r="O65" s="2561"/>
      <c r="P65" s="2560"/>
      <c r="Q65" s="2561"/>
      <c r="R65" s="2561"/>
      <c r="S65" s="2562">
        <f>SUM(G65:R65)</f>
        <v>0</v>
      </c>
      <c r="T65" s="1341">
        <f>E65*S65</f>
        <v>0</v>
      </c>
    </row>
    <row r="66" spans="1:20" s="518" customFormat="1" ht="15">
      <c r="A66" s="2565"/>
      <c r="B66" s="2586"/>
      <c r="C66" s="2540"/>
      <c r="D66" s="2566"/>
      <c r="E66" s="2567"/>
      <c r="F66" s="2571"/>
      <c r="G66" s="2544"/>
      <c r="H66" s="2545"/>
      <c r="I66" s="2546"/>
      <c r="J66" s="2546"/>
      <c r="K66" s="2546"/>
      <c r="L66" s="2546"/>
      <c r="M66" s="2547"/>
      <c r="N66" s="2548"/>
      <c r="O66" s="2548"/>
      <c r="P66" s="2547"/>
      <c r="Q66" s="2548"/>
      <c r="R66" s="2548"/>
      <c r="S66" s="2581"/>
      <c r="T66" s="2582"/>
    </row>
    <row r="67" spans="1:20" s="503" customFormat="1" ht="15">
      <c r="A67" s="2551"/>
      <c r="B67" s="2584" t="s">
        <v>2131</v>
      </c>
      <c r="C67" s="2553"/>
      <c r="D67" s="2554"/>
      <c r="E67" s="2555"/>
      <c r="F67" s="2579"/>
      <c r="G67" s="2574"/>
      <c r="H67" s="2558"/>
      <c r="I67" s="2559"/>
      <c r="J67" s="2559"/>
      <c r="K67" s="2559"/>
      <c r="L67" s="2559"/>
      <c r="M67" s="2560"/>
      <c r="N67" s="2561"/>
      <c r="O67" s="2561"/>
      <c r="P67" s="2560"/>
      <c r="Q67" s="2561"/>
      <c r="R67" s="2561"/>
      <c r="S67" s="2562">
        <f>SUM(G67:R67)</f>
        <v>0</v>
      </c>
      <c r="T67" s="1341">
        <f>E67*S67</f>
        <v>0</v>
      </c>
    </row>
    <row r="68" spans="1:20" s="503" customFormat="1" ht="15">
      <c r="A68" s="2551"/>
      <c r="B68" s="2586"/>
      <c r="C68" s="2553"/>
      <c r="D68" s="2583">
        <v>80000</v>
      </c>
      <c r="E68" s="2555">
        <v>40000</v>
      </c>
      <c r="F68" s="2579"/>
      <c r="G68" s="2574"/>
      <c r="H68" s="2558"/>
      <c r="I68" s="2559"/>
      <c r="J68" s="2559">
        <v>2</v>
      </c>
      <c r="K68" s="2559"/>
      <c r="L68" s="2559"/>
      <c r="M68" s="2560"/>
      <c r="N68" s="2561"/>
      <c r="O68" s="2561"/>
      <c r="P68" s="2560"/>
      <c r="Q68" s="2561"/>
      <c r="R68" s="2561"/>
      <c r="S68" s="2562">
        <f>SUM(G68:R68)</f>
        <v>2</v>
      </c>
      <c r="T68" s="1341">
        <f>E68*S68</f>
        <v>80000</v>
      </c>
    </row>
    <row r="69" spans="1:20" s="518" customFormat="1" ht="15">
      <c r="A69" s="2565"/>
      <c r="B69" s="2539"/>
      <c r="C69" s="2540"/>
      <c r="D69" s="2566"/>
      <c r="E69" s="2567"/>
      <c r="F69" s="2571"/>
      <c r="G69" s="2544"/>
      <c r="H69" s="2545"/>
      <c r="I69" s="2546"/>
      <c r="J69" s="2546"/>
      <c r="K69" s="2546"/>
      <c r="L69" s="2546"/>
      <c r="M69" s="2547"/>
      <c r="N69" s="2548"/>
      <c r="O69" s="2548"/>
      <c r="P69" s="2547"/>
      <c r="Q69" s="2548"/>
      <c r="R69" s="2548"/>
      <c r="S69" s="2581"/>
      <c r="T69" s="2550"/>
    </row>
    <row r="70" spans="1:20" s="503" customFormat="1" ht="13.5" thickBot="1">
      <c r="A70" s="561"/>
      <c r="B70" s="562"/>
      <c r="C70" s="563"/>
      <c r="D70" s="1349"/>
      <c r="E70" s="565"/>
      <c r="F70" s="496"/>
      <c r="G70" s="566"/>
      <c r="H70" s="567"/>
      <c r="I70" s="2587"/>
      <c r="J70" s="2587"/>
      <c r="K70" s="2587"/>
      <c r="L70" s="2587"/>
      <c r="M70" s="2588"/>
      <c r="N70" s="2589"/>
      <c r="O70" s="2589"/>
      <c r="P70" s="2588"/>
      <c r="Q70" s="2589"/>
      <c r="R70" s="2589"/>
      <c r="S70" s="2590">
        <f>SUM(G70:R70)</f>
        <v>0</v>
      </c>
      <c r="T70" s="571">
        <f>E70*S70</f>
        <v>0</v>
      </c>
    </row>
    <row r="71" spans="1:20" s="576" customFormat="1" ht="13.5" thickBot="1">
      <c r="A71" s="572" t="s">
        <v>156</v>
      </c>
      <c r="B71" s="573"/>
      <c r="C71" s="573"/>
      <c r="D71" s="573"/>
      <c r="E71" s="573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  <c r="R71" s="573"/>
      <c r="S71" s="574"/>
      <c r="T71" s="575">
        <f>SUM(T10:T70)</f>
        <v>299956.29000000004</v>
      </c>
    </row>
    <row r="72" spans="1:20" ht="15">
      <c r="A72" s="577"/>
      <c r="E72" s="452"/>
      <c r="G72" s="449"/>
      <c r="H72" s="449"/>
      <c r="I72" s="2591"/>
      <c r="J72" s="2591"/>
      <c r="K72" s="2591"/>
      <c r="L72" s="2591"/>
      <c r="M72" s="2592"/>
      <c r="N72" s="2593"/>
      <c r="T72" s="577"/>
    </row>
    <row r="73" spans="1:20" ht="15">
      <c r="A73" s="582" t="s">
        <v>481</v>
      </c>
      <c r="O73" s="2593"/>
      <c r="T73" s="577"/>
    </row>
    <row r="74" ht="15">
      <c r="T74" s="577"/>
    </row>
    <row r="75" spans="1:20" ht="27.6" customHeight="1">
      <c r="A75" s="585" t="s">
        <v>2132</v>
      </c>
      <c r="C75" s="586"/>
      <c r="D75" s="1114"/>
      <c r="E75" s="578"/>
      <c r="F75" s="490"/>
      <c r="G75" s="490"/>
      <c r="H75" s="490"/>
      <c r="J75" s="2596"/>
      <c r="K75" s="2596"/>
      <c r="L75" s="2596"/>
      <c r="M75" s="2596"/>
      <c r="N75" s="2596"/>
      <c r="O75" s="2596"/>
      <c r="P75" s="2596"/>
      <c r="Q75" s="2596"/>
      <c r="R75" s="2595"/>
      <c r="S75" s="2597"/>
      <c r="T75" s="449"/>
    </row>
    <row r="76" spans="1:20" ht="15">
      <c r="A76" s="585"/>
      <c r="B76" s="461" t="s">
        <v>2133</v>
      </c>
      <c r="C76" s="461"/>
      <c r="D76" s="1114"/>
      <c r="E76" s="578"/>
      <c r="F76" s="490"/>
      <c r="G76" s="490"/>
      <c r="H76" s="490"/>
      <c r="I76" s="2596"/>
      <c r="J76" s="2596"/>
      <c r="K76" s="2596"/>
      <c r="L76" s="2596"/>
      <c r="M76" s="2598" t="s">
        <v>2134</v>
      </c>
      <c r="N76" s="2598"/>
      <c r="O76" s="2598"/>
      <c r="P76" s="2598"/>
      <c r="Q76" s="2598"/>
      <c r="R76" s="2595"/>
      <c r="S76" s="2597"/>
      <c r="T76" s="449"/>
    </row>
    <row r="77" spans="2:20" ht="15">
      <c r="B77" s="447" t="s">
        <v>2135</v>
      </c>
      <c r="M77" s="2599" t="s">
        <v>2136</v>
      </c>
      <c r="N77" s="2599"/>
      <c r="O77" s="2599"/>
      <c r="P77" s="2599"/>
      <c r="Q77" s="2599"/>
      <c r="T77" s="577"/>
    </row>
    <row r="78" ht="15">
      <c r="T78" s="577"/>
    </row>
    <row r="79" ht="15">
      <c r="T79" s="577"/>
    </row>
    <row r="80" ht="15">
      <c r="T80" s="577"/>
    </row>
    <row r="81" ht="15">
      <c r="T81" s="577"/>
    </row>
    <row r="82" ht="15">
      <c r="T82" s="577"/>
    </row>
    <row r="83" ht="15">
      <c r="T83" s="577"/>
    </row>
    <row r="84" ht="15">
      <c r="T84" s="577"/>
    </row>
    <row r="85" ht="15">
      <c r="T85" s="577"/>
    </row>
    <row r="86" ht="15">
      <c r="T86" s="577"/>
    </row>
    <row r="87" ht="15">
      <c r="T87" s="577"/>
    </row>
    <row r="88" ht="15">
      <c r="T88" s="577"/>
    </row>
    <row r="89" ht="15">
      <c r="T89" s="577"/>
    </row>
    <row r="90" ht="15">
      <c r="T90" s="577"/>
    </row>
    <row r="91" ht="15">
      <c r="T91" s="577"/>
    </row>
    <row r="92" ht="15">
      <c r="T92" s="577"/>
    </row>
    <row r="93" ht="15">
      <c r="T93" s="577"/>
    </row>
    <row r="94" ht="15">
      <c r="T94" s="577"/>
    </row>
    <row r="95" ht="15">
      <c r="T95" s="577"/>
    </row>
    <row r="96" ht="15">
      <c r="T96" s="577"/>
    </row>
    <row r="97" ht="15">
      <c r="T97" s="577"/>
    </row>
    <row r="98" ht="15">
      <c r="T98" s="577"/>
    </row>
    <row r="99" ht="15">
      <c r="T99" s="577"/>
    </row>
    <row r="100" ht="15">
      <c r="T100" s="577"/>
    </row>
    <row r="101" ht="15">
      <c r="T101" s="577"/>
    </row>
    <row r="102" ht="15">
      <c r="T102" s="577"/>
    </row>
    <row r="103" ht="15">
      <c r="T103" s="577"/>
    </row>
    <row r="104" ht="15">
      <c r="T104" s="577"/>
    </row>
  </sheetData>
  <mergeCells count="17">
    <mergeCell ref="M77:Q77"/>
    <mergeCell ref="B46:B47"/>
    <mergeCell ref="B59:B66"/>
    <mergeCell ref="B67:B68"/>
    <mergeCell ref="A71:S71"/>
    <mergeCell ref="B76:C76"/>
    <mergeCell ref="M76:Q76"/>
    <mergeCell ref="A1:T1"/>
    <mergeCell ref="D4:E4"/>
    <mergeCell ref="A6:A7"/>
    <mergeCell ref="B6:B7"/>
    <mergeCell ref="C6:C7"/>
    <mergeCell ref="D6:D7"/>
    <mergeCell ref="E6:E7"/>
    <mergeCell ref="F6:F7"/>
    <mergeCell ref="G6:S6"/>
    <mergeCell ref="T6:T7"/>
  </mergeCells>
  <printOptions horizontalCentered="1"/>
  <pageMargins left="0.7" right="0.7" top="0.75" bottom="0.75" header="0.3" footer="0.3"/>
  <pageSetup fitToHeight="0" fitToWidth="1" horizontalDpi="600" verticalDpi="600" orientation="landscape" paperSize="9" scale="54" r:id="rId1"/>
  <headerFooter>
    <oddHeader>&amp;C&amp;"Verdana,Bold Italic"&amp;12&amp;UGOVERNMENT PROCUREMENT POLICY BOARD-TECHNICAL SUPPORT OFFICE&amp;"Verdana,Italic"&amp;9Unit 2506, Raffles Corporate Center, F. Ortigas Jr. Road, Ortigas Center, Pasig City</oddHeader>
    <oddFooter>&amp;LPrepared by  K.  Paala  &amp;T     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zoomScale="90" zoomScaleNormal="90" zoomScaleSheetLayoutView="100" workbookViewId="0" topLeftCell="A1">
      <selection activeCell="A9" sqref="A9"/>
    </sheetView>
  </sheetViews>
  <sheetFormatPr defaultColWidth="9.140625" defaultRowHeight="15"/>
  <cols>
    <col min="1" max="1" width="5.421875" style="409" customWidth="1"/>
    <col min="2" max="2" width="10.28125" style="0" customWidth="1"/>
    <col min="3" max="3" width="22.57421875" style="0" customWidth="1"/>
    <col min="4" max="4" width="4.8515625" style="0" customWidth="1"/>
    <col min="5" max="5" width="6.57421875" style="0" customWidth="1"/>
    <col min="6" max="6" width="9.7109375" style="358" customWidth="1"/>
    <col min="7" max="7" width="11.28125" style="359" customWidth="1"/>
    <col min="8" max="8" width="12.8515625" style="0" customWidth="1"/>
    <col min="9" max="20" width="3.7109375" style="0" customWidth="1"/>
    <col min="21" max="21" width="6.140625" style="0" customWidth="1"/>
    <col min="22" max="22" width="12.57421875" style="0" customWidth="1"/>
    <col min="23" max="34" width="6.421875" style="0" customWidth="1"/>
  </cols>
  <sheetData>
    <row r="1" spans="1:22" ht="15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</row>
    <row r="2" spans="1:34" ht="15">
      <c r="A2" s="331" t="s">
        <v>251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</row>
    <row r="3" spans="1:34" ht="15">
      <c r="A3" s="331" t="s">
        <v>252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</row>
    <row r="4" spans="1:34" ht="15.75" customHeight="1">
      <c r="A4" s="333" t="s">
        <v>11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</row>
    <row r="5" spans="1:21" ht="6.75" customHeight="1">
      <c r="A5" s="402"/>
      <c r="B5" s="336"/>
      <c r="C5" s="336"/>
      <c r="D5" s="336"/>
      <c r="E5" s="336"/>
      <c r="F5" s="335"/>
      <c r="G5" s="337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</row>
    <row r="6" spans="1:34" ht="16.5" customHeight="1">
      <c r="A6" s="333" t="s">
        <v>250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</row>
    <row r="7" spans="1:34" ht="15" customHeight="1">
      <c r="A7" s="402"/>
      <c r="B7" s="336"/>
      <c r="C7" s="336"/>
      <c r="D7" s="336"/>
      <c r="E7" s="333"/>
      <c r="F7" s="333"/>
      <c r="G7" s="333"/>
      <c r="H7" s="333"/>
      <c r="I7" s="333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</row>
    <row r="8" spans="1:21" ht="15">
      <c r="A8" s="341" t="s">
        <v>253</v>
      </c>
      <c r="B8" s="341"/>
      <c r="C8" s="342" t="s">
        <v>355</v>
      </c>
      <c r="D8" s="343"/>
      <c r="E8" s="343"/>
      <c r="F8" s="344"/>
      <c r="G8" s="345"/>
      <c r="H8" s="346"/>
      <c r="I8" s="346"/>
      <c r="J8" s="346"/>
      <c r="K8" s="346"/>
      <c r="L8" s="346"/>
      <c r="M8" s="346"/>
      <c r="N8" s="336"/>
      <c r="O8" s="336"/>
      <c r="P8" s="336"/>
      <c r="Q8" s="336"/>
      <c r="R8" s="336"/>
      <c r="S8" s="336"/>
      <c r="T8" s="336"/>
      <c r="U8" s="336"/>
    </row>
    <row r="9" spans="1:21" ht="14.25" customHeight="1">
      <c r="A9" s="403" t="s">
        <v>133</v>
      </c>
      <c r="B9" s="346"/>
      <c r="C9" s="342"/>
      <c r="D9" s="343"/>
      <c r="E9" s="343"/>
      <c r="F9" s="344"/>
      <c r="G9" s="345"/>
      <c r="H9" s="346" t="s">
        <v>255</v>
      </c>
      <c r="I9" s="348"/>
      <c r="J9" s="348"/>
      <c r="K9" s="348"/>
      <c r="L9" s="348"/>
      <c r="M9" s="348"/>
      <c r="N9" s="336"/>
      <c r="O9" s="336"/>
      <c r="P9" s="336"/>
      <c r="Q9" s="336"/>
      <c r="R9" s="336"/>
      <c r="S9" s="336"/>
      <c r="T9" s="336"/>
      <c r="U9" s="336"/>
    </row>
    <row r="10" spans="1:21" ht="15" customHeight="1">
      <c r="A10" s="341" t="s">
        <v>256</v>
      </c>
      <c r="B10" s="346"/>
      <c r="C10" s="346"/>
      <c r="D10" s="346"/>
      <c r="E10" s="346"/>
      <c r="F10" s="349"/>
      <c r="G10" s="345"/>
      <c r="H10" s="346"/>
      <c r="I10" s="346"/>
      <c r="J10" s="346"/>
      <c r="K10" s="346"/>
      <c r="L10" s="346"/>
      <c r="M10" s="346"/>
      <c r="N10" s="336"/>
      <c r="O10" s="336"/>
      <c r="P10" s="336"/>
      <c r="Q10" s="336"/>
      <c r="R10" s="336"/>
      <c r="S10" s="336"/>
      <c r="T10" s="336"/>
      <c r="U10" s="336"/>
    </row>
    <row r="11" spans="1:37" ht="15.75" customHeight="1">
      <c r="A11" s="350" t="s">
        <v>136</v>
      </c>
      <c r="B11" s="351" t="s">
        <v>137</v>
      </c>
      <c r="C11" s="351"/>
      <c r="D11" s="352" t="s">
        <v>257</v>
      </c>
      <c r="E11" s="353"/>
      <c r="F11" s="354" t="s">
        <v>139</v>
      </c>
      <c r="G11" s="350" t="s">
        <v>140</v>
      </c>
      <c r="H11" s="354" t="s">
        <v>141</v>
      </c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0" t="s">
        <v>143</v>
      </c>
      <c r="W11" s="356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8"/>
      <c r="AJ11" s="359"/>
      <c r="AK11" s="359"/>
    </row>
    <row r="12" spans="1:34" ht="23.25" customHeight="1">
      <c r="A12" s="350"/>
      <c r="B12" s="351"/>
      <c r="C12" s="351"/>
      <c r="D12" s="360"/>
      <c r="E12" s="361"/>
      <c r="F12" s="362"/>
      <c r="G12" s="350"/>
      <c r="H12" s="362"/>
      <c r="I12" s="363" t="s">
        <v>144</v>
      </c>
      <c r="J12" s="363" t="s">
        <v>145</v>
      </c>
      <c r="K12" s="363" t="s">
        <v>146</v>
      </c>
      <c r="L12" s="363" t="s">
        <v>147</v>
      </c>
      <c r="M12" s="363" t="s">
        <v>148</v>
      </c>
      <c r="N12" s="363" t="s">
        <v>149</v>
      </c>
      <c r="O12" s="363" t="s">
        <v>150</v>
      </c>
      <c r="P12" s="363" t="s">
        <v>151</v>
      </c>
      <c r="Q12" s="363" t="s">
        <v>258</v>
      </c>
      <c r="R12" s="363" t="s">
        <v>153</v>
      </c>
      <c r="S12" s="363" t="s">
        <v>259</v>
      </c>
      <c r="T12" s="364" t="s">
        <v>155</v>
      </c>
      <c r="U12" s="363" t="s">
        <v>156</v>
      </c>
      <c r="V12" s="350"/>
      <c r="W12" s="365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</row>
    <row r="13" spans="1:34" ht="17.1" customHeight="1">
      <c r="A13" s="404"/>
      <c r="B13" s="405" t="s">
        <v>341</v>
      </c>
      <c r="C13" s="405"/>
      <c r="D13" s="355"/>
      <c r="E13" s="355"/>
      <c r="F13" s="369"/>
      <c r="G13" s="370"/>
      <c r="H13" s="369"/>
      <c r="I13" s="371"/>
      <c r="J13" s="371"/>
      <c r="K13" s="371"/>
      <c r="L13" s="371"/>
      <c r="M13" s="371"/>
      <c r="N13" s="371"/>
      <c r="O13" s="372"/>
      <c r="P13" s="371"/>
      <c r="Q13" s="371"/>
      <c r="R13" s="371"/>
      <c r="S13" s="371"/>
      <c r="T13" s="371"/>
      <c r="U13" s="373"/>
      <c r="V13" s="374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</row>
    <row r="14" spans="1:34" ht="17.1" customHeight="1">
      <c r="A14" s="376">
        <v>1</v>
      </c>
      <c r="B14" s="377" t="s">
        <v>356</v>
      </c>
      <c r="C14" s="377"/>
      <c r="D14" s="355"/>
      <c r="E14" s="355"/>
      <c r="F14" s="369" t="s">
        <v>357</v>
      </c>
      <c r="G14" s="370">
        <v>150</v>
      </c>
      <c r="H14" s="369" t="s">
        <v>263</v>
      </c>
      <c r="I14" s="371">
        <v>3</v>
      </c>
      <c r="J14" s="371"/>
      <c r="K14" s="372"/>
      <c r="L14" s="371"/>
      <c r="M14" s="371"/>
      <c r="N14" s="371"/>
      <c r="O14" s="371">
        <v>2</v>
      </c>
      <c r="P14" s="371"/>
      <c r="Q14" s="371"/>
      <c r="R14" s="371"/>
      <c r="S14" s="371"/>
      <c r="T14" s="371"/>
      <c r="U14" s="373">
        <f aca="true" t="shared" si="0" ref="U14:U33">SUM(I14:T14)</f>
        <v>5</v>
      </c>
      <c r="V14" s="374">
        <f aca="true" t="shared" si="1" ref="V14:V33">U14*G14</f>
        <v>750</v>
      </c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</row>
    <row r="15" spans="1:34" ht="17.1" customHeight="1">
      <c r="A15" s="376">
        <f>A14+1</f>
        <v>2</v>
      </c>
      <c r="B15" s="377" t="s">
        <v>358</v>
      </c>
      <c r="C15" s="377"/>
      <c r="D15" s="355"/>
      <c r="E15" s="355"/>
      <c r="F15" s="369" t="s">
        <v>299</v>
      </c>
      <c r="G15" s="370">
        <v>70</v>
      </c>
      <c r="H15" s="369" t="s">
        <v>263</v>
      </c>
      <c r="I15" s="371">
        <v>5</v>
      </c>
      <c r="J15" s="371"/>
      <c r="K15" s="371"/>
      <c r="L15" s="371"/>
      <c r="M15" s="371"/>
      <c r="N15" s="371"/>
      <c r="O15" s="371">
        <v>5</v>
      </c>
      <c r="P15" s="371"/>
      <c r="Q15" s="371"/>
      <c r="R15" s="371"/>
      <c r="S15" s="371"/>
      <c r="T15" s="371"/>
      <c r="U15" s="373">
        <f t="shared" si="0"/>
        <v>10</v>
      </c>
      <c r="V15" s="374">
        <f t="shared" si="1"/>
        <v>700</v>
      </c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376">
        <f aca="true" t="shared" si="2" ref="A16:A33">A15+1</f>
        <v>3</v>
      </c>
      <c r="B16" s="377" t="s">
        <v>359</v>
      </c>
      <c r="C16" s="377"/>
      <c r="D16" s="355"/>
      <c r="E16" s="355"/>
      <c r="F16" s="369" t="s">
        <v>278</v>
      </c>
      <c r="G16" s="370">
        <v>30</v>
      </c>
      <c r="H16" s="369" t="s">
        <v>263</v>
      </c>
      <c r="I16" s="371">
        <v>12</v>
      </c>
      <c r="J16" s="371"/>
      <c r="K16" s="371"/>
      <c r="L16" s="371">
        <v>12</v>
      </c>
      <c r="M16" s="371"/>
      <c r="N16" s="371"/>
      <c r="O16" s="371">
        <v>10</v>
      </c>
      <c r="P16" s="371"/>
      <c r="Q16" s="371"/>
      <c r="R16" s="371">
        <v>10</v>
      </c>
      <c r="S16" s="371"/>
      <c r="T16" s="371"/>
      <c r="U16" s="373">
        <f t="shared" si="0"/>
        <v>44</v>
      </c>
      <c r="V16" s="374">
        <f t="shared" si="1"/>
        <v>1320</v>
      </c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5" customHeight="1">
      <c r="A17" s="376">
        <f t="shared" si="2"/>
        <v>4</v>
      </c>
      <c r="B17" s="421" t="s">
        <v>360</v>
      </c>
      <c r="C17" s="422"/>
      <c r="D17" s="355"/>
      <c r="E17" s="355"/>
      <c r="F17" s="369" t="s">
        <v>266</v>
      </c>
      <c r="G17" s="370">
        <v>900</v>
      </c>
      <c r="H17" s="369" t="s">
        <v>263</v>
      </c>
      <c r="I17" s="371">
        <v>2</v>
      </c>
      <c r="J17" s="371"/>
      <c r="K17" s="371"/>
      <c r="L17" s="371"/>
      <c r="M17" s="371"/>
      <c r="N17" s="371"/>
      <c r="O17" s="371">
        <v>2</v>
      </c>
      <c r="P17" s="371"/>
      <c r="Q17" s="371"/>
      <c r="R17" s="371"/>
      <c r="S17" s="371"/>
      <c r="T17" s="371"/>
      <c r="U17" s="373">
        <f t="shared" si="0"/>
        <v>4</v>
      </c>
      <c r="V17" s="374">
        <f t="shared" si="1"/>
        <v>3600</v>
      </c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5.75" customHeight="1">
      <c r="A18" s="376">
        <f t="shared" si="2"/>
        <v>5</v>
      </c>
      <c r="B18" s="421" t="s">
        <v>361</v>
      </c>
      <c r="C18" s="422"/>
      <c r="D18" s="355"/>
      <c r="E18" s="355"/>
      <c r="F18" s="369" t="s">
        <v>266</v>
      </c>
      <c r="G18" s="370">
        <v>1000</v>
      </c>
      <c r="H18" s="369" t="s">
        <v>263</v>
      </c>
      <c r="I18" s="371">
        <v>1</v>
      </c>
      <c r="J18" s="371"/>
      <c r="K18" s="371"/>
      <c r="L18" s="371"/>
      <c r="M18" s="371"/>
      <c r="N18" s="371"/>
      <c r="O18" s="371">
        <v>1</v>
      </c>
      <c r="P18" s="371"/>
      <c r="Q18" s="371"/>
      <c r="R18" s="371"/>
      <c r="S18" s="371"/>
      <c r="T18" s="371"/>
      <c r="U18" s="373">
        <f t="shared" si="0"/>
        <v>2</v>
      </c>
      <c r="V18" s="374">
        <f t="shared" si="1"/>
        <v>2000</v>
      </c>
      <c r="W18" s="378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7.1" customHeight="1">
      <c r="A19" s="376">
        <f t="shared" si="2"/>
        <v>6</v>
      </c>
      <c r="B19" s="421" t="s">
        <v>362</v>
      </c>
      <c r="C19" s="422"/>
      <c r="D19" s="355"/>
      <c r="E19" s="355"/>
      <c r="F19" s="369" t="s">
        <v>266</v>
      </c>
      <c r="G19" s="370">
        <v>1000</v>
      </c>
      <c r="H19" s="369" t="s">
        <v>263</v>
      </c>
      <c r="I19" s="371">
        <v>1</v>
      </c>
      <c r="J19" s="371"/>
      <c r="K19" s="371"/>
      <c r="L19" s="371"/>
      <c r="M19" s="371"/>
      <c r="N19" s="371"/>
      <c r="O19" s="371">
        <v>1</v>
      </c>
      <c r="P19" s="371"/>
      <c r="Q19" s="371"/>
      <c r="R19" s="371"/>
      <c r="S19" s="371"/>
      <c r="T19" s="371"/>
      <c r="U19" s="373">
        <f t="shared" si="0"/>
        <v>2</v>
      </c>
      <c r="V19" s="374">
        <f t="shared" si="1"/>
        <v>2000</v>
      </c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7.1" customHeight="1">
      <c r="A20" s="376">
        <f t="shared" si="2"/>
        <v>7</v>
      </c>
      <c r="B20" s="421" t="s">
        <v>363</v>
      </c>
      <c r="C20" s="422"/>
      <c r="D20" s="355"/>
      <c r="E20" s="355"/>
      <c r="F20" s="369" t="s">
        <v>266</v>
      </c>
      <c r="G20" s="370">
        <v>1000</v>
      </c>
      <c r="H20" s="369" t="s">
        <v>263</v>
      </c>
      <c r="I20" s="371">
        <v>1</v>
      </c>
      <c r="J20" s="371"/>
      <c r="K20" s="371"/>
      <c r="L20" s="371"/>
      <c r="M20" s="371"/>
      <c r="N20" s="371"/>
      <c r="O20" s="371">
        <v>1</v>
      </c>
      <c r="P20" s="371"/>
      <c r="Q20" s="371"/>
      <c r="R20" s="371"/>
      <c r="S20" s="371"/>
      <c r="T20" s="371"/>
      <c r="U20" s="373">
        <f t="shared" si="0"/>
        <v>2</v>
      </c>
      <c r="V20" s="374">
        <f t="shared" si="1"/>
        <v>2000</v>
      </c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26.25" customHeight="1">
      <c r="A21" s="376">
        <f t="shared" si="2"/>
        <v>8</v>
      </c>
      <c r="B21" s="423" t="s">
        <v>364</v>
      </c>
      <c r="C21" s="423"/>
      <c r="D21" s="355"/>
      <c r="E21" s="355"/>
      <c r="F21" s="369" t="s">
        <v>278</v>
      </c>
      <c r="G21" s="370">
        <v>90</v>
      </c>
      <c r="H21" s="369" t="s">
        <v>263</v>
      </c>
      <c r="I21" s="371">
        <v>30</v>
      </c>
      <c r="J21" s="371"/>
      <c r="K21" s="371"/>
      <c r="L21" s="371">
        <v>30</v>
      </c>
      <c r="M21" s="371"/>
      <c r="N21" s="371"/>
      <c r="O21" s="371">
        <v>30</v>
      </c>
      <c r="P21" s="371"/>
      <c r="Q21" s="371"/>
      <c r="R21" s="371">
        <v>30</v>
      </c>
      <c r="S21" s="371"/>
      <c r="T21" s="371"/>
      <c r="U21" s="373">
        <f t="shared" si="0"/>
        <v>120</v>
      </c>
      <c r="V21" s="374">
        <f t="shared" si="1"/>
        <v>10800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376">
        <f t="shared" si="2"/>
        <v>9</v>
      </c>
      <c r="B22" s="377" t="s">
        <v>365</v>
      </c>
      <c r="C22" s="377"/>
      <c r="D22" s="355"/>
      <c r="E22" s="355"/>
      <c r="F22" s="369" t="s">
        <v>299</v>
      </c>
      <c r="G22" s="370">
        <v>55</v>
      </c>
      <c r="H22" s="369" t="s">
        <v>263</v>
      </c>
      <c r="I22" s="371">
        <v>4</v>
      </c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3">
        <f t="shared" si="0"/>
        <v>4</v>
      </c>
      <c r="V22" s="374">
        <f t="shared" si="1"/>
        <v>220</v>
      </c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</row>
    <row r="23" spans="1:34" ht="17.1" customHeight="1">
      <c r="A23" s="376">
        <f t="shared" si="2"/>
        <v>10</v>
      </c>
      <c r="B23" s="377" t="s">
        <v>366</v>
      </c>
      <c r="C23" s="377"/>
      <c r="D23" s="355"/>
      <c r="E23" s="355"/>
      <c r="F23" s="369" t="s">
        <v>367</v>
      </c>
      <c r="G23" s="370">
        <v>67</v>
      </c>
      <c r="H23" s="369" t="s">
        <v>263</v>
      </c>
      <c r="I23" s="371">
        <v>2</v>
      </c>
      <c r="J23" s="371"/>
      <c r="K23" s="371"/>
      <c r="L23" s="371"/>
      <c r="M23" s="371"/>
      <c r="N23" s="371"/>
      <c r="O23" s="371">
        <v>2</v>
      </c>
      <c r="P23" s="371"/>
      <c r="Q23" s="371"/>
      <c r="R23" s="371"/>
      <c r="S23" s="371"/>
      <c r="T23" s="371"/>
      <c r="U23" s="373">
        <f t="shared" si="0"/>
        <v>4</v>
      </c>
      <c r="V23" s="374">
        <f t="shared" si="1"/>
        <v>268</v>
      </c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</row>
    <row r="24" spans="1:34" ht="17.1" customHeight="1">
      <c r="A24" s="376">
        <f t="shared" si="2"/>
        <v>11</v>
      </c>
      <c r="B24" s="377" t="s">
        <v>368</v>
      </c>
      <c r="C24" s="377"/>
      <c r="D24" s="355"/>
      <c r="E24" s="355"/>
      <c r="F24" s="369" t="s">
        <v>274</v>
      </c>
      <c r="G24" s="370">
        <v>35</v>
      </c>
      <c r="H24" s="369" t="s">
        <v>263</v>
      </c>
      <c r="I24" s="371">
        <v>5</v>
      </c>
      <c r="J24" s="371"/>
      <c r="K24" s="371"/>
      <c r="L24" s="371"/>
      <c r="M24" s="371"/>
      <c r="N24" s="371"/>
      <c r="O24" s="371">
        <v>5</v>
      </c>
      <c r="P24" s="371"/>
      <c r="Q24" s="371"/>
      <c r="R24" s="371"/>
      <c r="S24" s="371"/>
      <c r="T24" s="371"/>
      <c r="U24" s="373">
        <f t="shared" si="0"/>
        <v>10</v>
      </c>
      <c r="V24" s="374">
        <f t="shared" si="1"/>
        <v>350</v>
      </c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</row>
    <row r="25" spans="1:34" ht="17.1" customHeight="1">
      <c r="A25" s="376">
        <f t="shared" si="2"/>
        <v>12</v>
      </c>
      <c r="B25" s="377" t="s">
        <v>369</v>
      </c>
      <c r="C25" s="377"/>
      <c r="D25" s="355"/>
      <c r="E25" s="355"/>
      <c r="F25" s="369" t="s">
        <v>301</v>
      </c>
      <c r="G25" s="370">
        <v>90</v>
      </c>
      <c r="H25" s="369" t="s">
        <v>263</v>
      </c>
      <c r="I25" s="371">
        <v>5</v>
      </c>
      <c r="J25" s="371"/>
      <c r="K25" s="371"/>
      <c r="L25" s="371"/>
      <c r="M25" s="371"/>
      <c r="N25" s="371"/>
      <c r="O25" s="371">
        <v>5</v>
      </c>
      <c r="P25" s="371"/>
      <c r="Q25" s="371"/>
      <c r="R25" s="371"/>
      <c r="S25" s="371"/>
      <c r="T25" s="371"/>
      <c r="U25" s="373">
        <f t="shared" si="0"/>
        <v>10</v>
      </c>
      <c r="V25" s="374">
        <f t="shared" si="1"/>
        <v>900</v>
      </c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</row>
    <row r="26" spans="1:34" ht="17.1" customHeight="1">
      <c r="A26" s="376">
        <f t="shared" si="2"/>
        <v>13</v>
      </c>
      <c r="B26" s="377" t="s">
        <v>370</v>
      </c>
      <c r="C26" s="377"/>
      <c r="D26" s="355"/>
      <c r="E26" s="355"/>
      <c r="F26" s="369" t="s">
        <v>262</v>
      </c>
      <c r="G26" s="370">
        <v>200</v>
      </c>
      <c r="H26" s="369" t="s">
        <v>263</v>
      </c>
      <c r="I26" s="371">
        <v>10</v>
      </c>
      <c r="J26" s="371"/>
      <c r="K26" s="371"/>
      <c r="L26" s="371">
        <v>10</v>
      </c>
      <c r="M26" s="371"/>
      <c r="N26" s="371"/>
      <c r="O26" s="371">
        <v>10</v>
      </c>
      <c r="P26" s="371"/>
      <c r="Q26" s="371"/>
      <c r="R26" s="371">
        <v>10</v>
      </c>
      <c r="S26" s="371"/>
      <c r="T26" s="371"/>
      <c r="U26" s="373">
        <f t="shared" si="0"/>
        <v>40</v>
      </c>
      <c r="V26" s="374">
        <f t="shared" si="1"/>
        <v>8000</v>
      </c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</row>
    <row r="27" spans="1:34" ht="17.1" customHeight="1">
      <c r="A27" s="376">
        <f t="shared" si="2"/>
        <v>14</v>
      </c>
      <c r="B27" s="377" t="s">
        <v>371</v>
      </c>
      <c r="C27" s="377"/>
      <c r="D27" s="355"/>
      <c r="E27" s="355"/>
      <c r="F27" s="369" t="s">
        <v>262</v>
      </c>
      <c r="G27" s="370">
        <v>200</v>
      </c>
      <c r="H27" s="369" t="s">
        <v>263</v>
      </c>
      <c r="I27" s="371">
        <v>15</v>
      </c>
      <c r="J27" s="371"/>
      <c r="K27" s="371"/>
      <c r="L27" s="371">
        <v>15</v>
      </c>
      <c r="M27" s="371"/>
      <c r="N27" s="371"/>
      <c r="O27" s="371">
        <v>15</v>
      </c>
      <c r="P27" s="371"/>
      <c r="Q27" s="371"/>
      <c r="R27" s="371">
        <v>15</v>
      </c>
      <c r="S27" s="371"/>
      <c r="T27" s="371"/>
      <c r="U27" s="373">
        <f t="shared" si="0"/>
        <v>60</v>
      </c>
      <c r="V27" s="374">
        <f t="shared" si="1"/>
        <v>12000</v>
      </c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</row>
    <row r="28" spans="1:34" ht="17.1" customHeight="1">
      <c r="A28" s="376">
        <f t="shared" si="2"/>
        <v>15</v>
      </c>
      <c r="B28" s="377" t="s">
        <v>372</v>
      </c>
      <c r="C28" s="377"/>
      <c r="D28" s="355"/>
      <c r="E28" s="355"/>
      <c r="F28" s="369" t="s">
        <v>274</v>
      </c>
      <c r="G28" s="370">
        <v>450</v>
      </c>
      <c r="H28" s="369" t="s">
        <v>263</v>
      </c>
      <c r="I28" s="371">
        <v>2</v>
      </c>
      <c r="J28" s="371"/>
      <c r="K28" s="371"/>
      <c r="L28" s="371">
        <v>1</v>
      </c>
      <c r="M28" s="371"/>
      <c r="N28" s="371"/>
      <c r="O28" s="371">
        <v>2</v>
      </c>
      <c r="P28" s="371"/>
      <c r="Q28" s="371"/>
      <c r="R28" s="371"/>
      <c r="S28" s="371"/>
      <c r="T28" s="371"/>
      <c r="U28" s="373">
        <f t="shared" si="0"/>
        <v>5</v>
      </c>
      <c r="V28" s="374">
        <f t="shared" si="1"/>
        <v>2250</v>
      </c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</row>
    <row r="29" spans="1:34" ht="17.1" customHeight="1">
      <c r="A29" s="376">
        <f t="shared" si="2"/>
        <v>16</v>
      </c>
      <c r="B29" s="377" t="s">
        <v>373</v>
      </c>
      <c r="C29" s="377"/>
      <c r="D29" s="355"/>
      <c r="E29" s="355"/>
      <c r="F29" s="369" t="s">
        <v>274</v>
      </c>
      <c r="G29" s="370">
        <v>30</v>
      </c>
      <c r="H29" s="369" t="s">
        <v>263</v>
      </c>
      <c r="I29" s="371">
        <v>11</v>
      </c>
      <c r="J29" s="371"/>
      <c r="K29" s="371"/>
      <c r="L29" s="371"/>
      <c r="M29" s="371"/>
      <c r="N29" s="371"/>
      <c r="O29" s="371">
        <v>10</v>
      </c>
      <c r="P29" s="371"/>
      <c r="Q29" s="371"/>
      <c r="R29" s="371"/>
      <c r="S29" s="371"/>
      <c r="T29" s="371"/>
      <c r="U29" s="373">
        <f t="shared" si="0"/>
        <v>21</v>
      </c>
      <c r="V29" s="374">
        <f t="shared" si="1"/>
        <v>630</v>
      </c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</row>
    <row r="30" spans="1:34" ht="17.1" customHeight="1">
      <c r="A30" s="376">
        <f t="shared" si="2"/>
        <v>17</v>
      </c>
      <c r="B30" s="377" t="s">
        <v>374</v>
      </c>
      <c r="C30" s="377"/>
      <c r="D30" s="355"/>
      <c r="E30" s="355"/>
      <c r="F30" s="369" t="s">
        <v>193</v>
      </c>
      <c r="G30" s="370">
        <v>537</v>
      </c>
      <c r="H30" s="369" t="s">
        <v>263</v>
      </c>
      <c r="I30" s="371">
        <v>2</v>
      </c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3">
        <f t="shared" si="0"/>
        <v>2</v>
      </c>
      <c r="V30" s="374">
        <f t="shared" si="1"/>
        <v>1074</v>
      </c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</row>
    <row r="31" spans="1:34" ht="26.25" customHeight="1">
      <c r="A31" s="376">
        <f t="shared" si="2"/>
        <v>18</v>
      </c>
      <c r="B31" s="381" t="s">
        <v>375</v>
      </c>
      <c r="C31" s="381"/>
      <c r="D31" s="355"/>
      <c r="E31" s="355"/>
      <c r="F31" s="369" t="s">
        <v>278</v>
      </c>
      <c r="G31" s="370">
        <v>40</v>
      </c>
      <c r="H31" s="369" t="s">
        <v>263</v>
      </c>
      <c r="I31" s="371">
        <v>10</v>
      </c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3">
        <f t="shared" si="0"/>
        <v>10</v>
      </c>
      <c r="V31" s="374">
        <f t="shared" si="1"/>
        <v>400</v>
      </c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</row>
    <row r="32" spans="1:34" ht="17.1" customHeight="1">
      <c r="A32" s="376">
        <f t="shared" si="2"/>
        <v>19</v>
      </c>
      <c r="B32" s="377" t="s">
        <v>376</v>
      </c>
      <c r="C32" s="377"/>
      <c r="D32" s="355"/>
      <c r="E32" s="355"/>
      <c r="F32" s="369" t="s">
        <v>193</v>
      </c>
      <c r="G32" s="370">
        <v>114</v>
      </c>
      <c r="H32" s="369" t="s">
        <v>263</v>
      </c>
      <c r="I32" s="371">
        <v>1</v>
      </c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3">
        <f t="shared" si="0"/>
        <v>1</v>
      </c>
      <c r="V32" s="374">
        <f t="shared" si="1"/>
        <v>114</v>
      </c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</row>
    <row r="33" spans="1:34" ht="17.1" customHeight="1">
      <c r="A33" s="376">
        <f t="shared" si="2"/>
        <v>20</v>
      </c>
      <c r="B33" s="377" t="s">
        <v>377</v>
      </c>
      <c r="C33" s="377"/>
      <c r="D33" s="355"/>
      <c r="E33" s="355"/>
      <c r="F33" s="369" t="s">
        <v>201</v>
      </c>
      <c r="G33" s="370">
        <v>312</v>
      </c>
      <c r="H33" s="369" t="s">
        <v>263</v>
      </c>
      <c r="I33" s="371">
        <v>2</v>
      </c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3">
        <f t="shared" si="0"/>
        <v>2</v>
      </c>
      <c r="V33" s="374">
        <f t="shared" si="1"/>
        <v>624</v>
      </c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</row>
    <row r="34" spans="1:34" ht="17.25" customHeight="1">
      <c r="A34" s="382" t="s">
        <v>333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4"/>
      <c r="V34" s="424">
        <f>SUM(V13:V33)</f>
        <v>50000</v>
      </c>
      <c r="W34" s="386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</row>
    <row r="35" spans="1:34" ht="17.25" customHeight="1">
      <c r="A35" s="406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7"/>
      <c r="W35" s="386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</row>
    <row r="36" spans="1:34" ht="17.25" customHeight="1">
      <c r="A36" s="406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7"/>
      <c r="W36" s="386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</row>
    <row r="37" spans="1:34" ht="17.25" customHeight="1">
      <c r="A37" s="406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7"/>
      <c r="W37" s="386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</row>
    <row r="38" spans="1:34" ht="17.25" customHeight="1">
      <c r="A38" s="406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7"/>
      <c r="W38" s="386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</row>
    <row r="39" spans="1:34" ht="23.25" customHeight="1">
      <c r="A39" s="388" t="s">
        <v>334</v>
      </c>
      <c r="B39" s="389" t="s">
        <v>335</v>
      </c>
      <c r="C39" s="390"/>
      <c r="D39" s="390"/>
      <c r="E39" s="390"/>
      <c r="F39" s="391"/>
      <c r="G39" s="390"/>
      <c r="H39" s="390"/>
      <c r="I39" s="390"/>
      <c r="J39" s="390"/>
      <c r="K39" s="390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3"/>
      <c r="W39" s="39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" customHeight="1">
      <c r="A40" s="400"/>
      <c r="B40" s="392"/>
      <c r="C40" s="392"/>
      <c r="D40" s="392"/>
      <c r="E40" s="392"/>
      <c r="F40" s="391"/>
      <c r="G40" s="390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3"/>
      <c r="W40" s="39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>
      <c r="A41" s="400"/>
      <c r="B41" s="392"/>
      <c r="C41" s="392" t="s">
        <v>336</v>
      </c>
      <c r="D41" s="392"/>
      <c r="E41" s="392"/>
      <c r="F41" s="391"/>
      <c r="G41" s="390"/>
      <c r="H41" s="392"/>
      <c r="I41" s="394" t="s">
        <v>337</v>
      </c>
      <c r="J41" s="394"/>
      <c r="K41" s="394"/>
      <c r="L41" s="392"/>
      <c r="M41" s="394"/>
      <c r="N41" s="394"/>
      <c r="O41" s="394"/>
      <c r="P41" s="392"/>
      <c r="Q41" s="392"/>
      <c r="R41" s="392"/>
      <c r="S41" s="392"/>
      <c r="T41" s="392"/>
      <c r="U41" s="392"/>
      <c r="V41" s="393"/>
      <c r="W41" s="39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>
      <c r="A42" s="400"/>
      <c r="B42" s="392"/>
      <c r="C42" s="392"/>
      <c r="D42" s="392"/>
      <c r="E42" s="392"/>
      <c r="F42" s="391"/>
      <c r="G42" s="390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3"/>
      <c r="W42" s="39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">
      <c r="A43" s="400"/>
      <c r="B43" s="395"/>
      <c r="C43" s="396" t="s">
        <v>378</v>
      </c>
      <c r="D43" s="396"/>
      <c r="E43" s="396"/>
      <c r="F43" s="396"/>
      <c r="G43" s="396"/>
      <c r="H43" s="396"/>
      <c r="I43" s="396"/>
      <c r="J43" s="396"/>
      <c r="K43" s="396"/>
      <c r="L43" s="396" t="s">
        <v>338</v>
      </c>
      <c r="M43" s="396"/>
      <c r="N43" s="396"/>
      <c r="O43" s="396"/>
      <c r="P43" s="396"/>
      <c r="Q43" s="396"/>
      <c r="R43" s="396"/>
      <c r="S43" s="396"/>
      <c r="T43" s="396"/>
      <c r="U43" s="396"/>
      <c r="V43" s="393"/>
      <c r="W43" s="39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">
      <c r="A44" s="400"/>
      <c r="B44" s="397"/>
      <c r="C44" s="398" t="s">
        <v>379</v>
      </c>
      <c r="D44" s="398"/>
      <c r="E44" s="398"/>
      <c r="F44" s="398"/>
      <c r="G44" s="398"/>
      <c r="H44" s="394"/>
      <c r="I44" s="394"/>
      <c r="J44" s="394"/>
      <c r="K44" s="394"/>
      <c r="L44" s="394" t="s">
        <v>339</v>
      </c>
      <c r="M44" s="394"/>
      <c r="N44" s="394"/>
      <c r="O44" s="394"/>
      <c r="P44" s="394"/>
      <c r="Q44" s="394"/>
      <c r="R44" s="394"/>
      <c r="S44" s="394"/>
      <c r="T44" s="394"/>
      <c r="U44" s="394"/>
      <c r="V44" s="393"/>
      <c r="W44" s="39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>
      <c r="A45" s="400"/>
      <c r="B45" s="397"/>
      <c r="C45" s="399"/>
      <c r="D45" s="399"/>
      <c r="E45" s="399"/>
      <c r="F45" s="399"/>
      <c r="G45" s="399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393"/>
      <c r="W45" s="39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>
      <c r="A46" s="399"/>
      <c r="B46" s="425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75"/>
      <c r="W46" s="39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>
      <c r="A47" s="399"/>
      <c r="B47" s="425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75"/>
      <c r="W47" s="39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>
      <c r="A48" s="399"/>
      <c r="B48" s="425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75"/>
      <c r="W48" s="39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>
      <c r="A49" s="399"/>
      <c r="B49" s="425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75"/>
      <c r="W49" s="39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>
      <c r="A50" s="399"/>
      <c r="B50" s="425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75"/>
      <c r="W50" s="39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>
      <c r="A51" s="399"/>
      <c r="B51" s="426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375"/>
      <c r="W51" s="39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5">
      <c r="A52" s="418"/>
      <c r="B52" s="47"/>
      <c r="C52" s="47"/>
      <c r="D52" s="47"/>
      <c r="E52" s="47"/>
      <c r="F52" s="419"/>
      <c r="G52" s="420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39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23" ht="15">
      <c r="A53" s="410"/>
      <c r="B53" s="411"/>
      <c r="C53" s="411"/>
      <c r="D53" s="412"/>
      <c r="E53" s="412"/>
      <c r="F53" s="413"/>
      <c r="G53" s="414"/>
      <c r="H53" s="413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6"/>
      <c r="V53" s="417"/>
      <c r="W53" s="393"/>
    </row>
    <row r="54" spans="1:22" ht="15">
      <c r="A54" s="410"/>
      <c r="B54" s="411"/>
      <c r="C54" s="411"/>
      <c r="D54" s="412"/>
      <c r="E54" s="412"/>
      <c r="F54" s="413"/>
      <c r="G54" s="414"/>
      <c r="H54" s="413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6"/>
      <c r="V54" s="417"/>
    </row>
    <row r="55" spans="1:22" ht="15">
      <c r="A55" s="410"/>
      <c r="B55" s="411"/>
      <c r="C55" s="411"/>
      <c r="D55" s="412"/>
      <c r="E55" s="412"/>
      <c r="F55" s="413"/>
      <c r="G55" s="414"/>
      <c r="H55" s="413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6"/>
      <c r="V55" s="417"/>
    </row>
    <row r="56" spans="1:22" ht="15">
      <c r="A56" s="410"/>
      <c r="B56" s="411"/>
      <c r="C56" s="411"/>
      <c r="D56" s="412"/>
      <c r="E56" s="412"/>
      <c r="F56" s="413"/>
      <c r="G56" s="414"/>
      <c r="H56" s="413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6"/>
      <c r="V56" s="417"/>
    </row>
    <row r="57" spans="1:22" ht="15">
      <c r="A57" s="410"/>
      <c r="B57" s="411"/>
      <c r="C57" s="411"/>
      <c r="D57" s="412"/>
      <c r="E57" s="412"/>
      <c r="F57" s="413"/>
      <c r="G57" s="414"/>
      <c r="H57" s="413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6"/>
      <c r="V57" s="417"/>
    </row>
    <row r="58" spans="1:22" ht="15">
      <c r="A58" s="410"/>
      <c r="B58" s="411"/>
      <c r="C58" s="411"/>
      <c r="D58" s="412"/>
      <c r="E58" s="412"/>
      <c r="F58" s="413"/>
      <c r="G58" s="414"/>
      <c r="H58" s="413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6"/>
      <c r="V58" s="417"/>
    </row>
    <row r="59" spans="1:22" ht="15">
      <c r="A59" s="410"/>
      <c r="B59" s="411"/>
      <c r="C59" s="411"/>
      <c r="D59" s="412"/>
      <c r="E59" s="412"/>
      <c r="F59" s="413"/>
      <c r="G59" s="414"/>
      <c r="H59" s="413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6"/>
      <c r="V59" s="417"/>
    </row>
    <row r="60" spans="1:22" ht="15">
      <c r="A60" s="410"/>
      <c r="B60" s="411"/>
      <c r="C60" s="411"/>
      <c r="D60" s="412"/>
      <c r="E60" s="412"/>
      <c r="F60" s="413"/>
      <c r="G60" s="414"/>
      <c r="H60" s="413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6"/>
      <c r="V60" s="417"/>
    </row>
    <row r="61" spans="1:22" ht="15">
      <c r="A61" s="410"/>
      <c r="B61" s="411"/>
      <c r="C61" s="411"/>
      <c r="D61" s="412"/>
      <c r="E61" s="412"/>
      <c r="F61" s="413"/>
      <c r="G61" s="414"/>
      <c r="H61" s="413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  <c r="V61" s="417"/>
    </row>
    <row r="62" spans="1:22" ht="15">
      <c r="A62" s="410"/>
      <c r="B62" s="411"/>
      <c r="C62" s="411"/>
      <c r="D62" s="412"/>
      <c r="E62" s="412"/>
      <c r="F62" s="413"/>
      <c r="G62" s="414"/>
      <c r="H62" s="413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  <c r="V62" s="417"/>
    </row>
    <row r="63" spans="1:22" ht="15">
      <c r="A63" s="410"/>
      <c r="B63" s="411"/>
      <c r="C63" s="411"/>
      <c r="D63" s="412"/>
      <c r="E63" s="412"/>
      <c r="F63" s="413"/>
      <c r="G63" s="414"/>
      <c r="H63" s="413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6"/>
      <c r="V63" s="417"/>
    </row>
    <row r="64" spans="1:22" ht="15">
      <c r="A64" s="410"/>
      <c r="B64" s="411"/>
      <c r="C64" s="411"/>
      <c r="D64" s="412"/>
      <c r="E64" s="412"/>
      <c r="F64" s="413"/>
      <c r="G64" s="414"/>
      <c r="H64" s="413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6"/>
      <c r="V64" s="417"/>
    </row>
    <row r="65" spans="1:22" ht="15">
      <c r="A65" s="410"/>
      <c r="B65" s="411"/>
      <c r="C65" s="411"/>
      <c r="D65" s="412"/>
      <c r="E65" s="412"/>
      <c r="F65" s="413"/>
      <c r="G65" s="414"/>
      <c r="H65" s="413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6"/>
      <c r="V65" s="417"/>
    </row>
    <row r="66" spans="1:22" ht="15">
      <c r="A66" s="410"/>
      <c r="B66" s="411"/>
      <c r="C66" s="411"/>
      <c r="D66" s="412"/>
      <c r="E66" s="412"/>
      <c r="F66" s="413"/>
      <c r="G66" s="414"/>
      <c r="H66" s="413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6"/>
      <c r="V66" s="417"/>
    </row>
    <row r="67" spans="1:22" ht="15">
      <c r="A67" s="410"/>
      <c r="B67" s="411"/>
      <c r="C67" s="411"/>
      <c r="D67" s="412"/>
      <c r="E67" s="412"/>
      <c r="F67" s="413"/>
      <c r="G67" s="414"/>
      <c r="H67" s="413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6"/>
      <c r="V67" s="417"/>
    </row>
    <row r="68" spans="1:22" ht="15">
      <c r="A68" s="410"/>
      <c r="B68" s="411"/>
      <c r="C68" s="411"/>
      <c r="D68" s="412"/>
      <c r="E68" s="412"/>
      <c r="F68" s="413"/>
      <c r="G68" s="414"/>
      <c r="H68" s="413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6"/>
      <c r="V68" s="417"/>
    </row>
    <row r="69" spans="1:22" ht="15">
      <c r="A69" s="410"/>
      <c r="B69" s="411"/>
      <c r="C69" s="411"/>
      <c r="D69" s="412"/>
      <c r="E69" s="412"/>
      <c r="F69" s="413"/>
      <c r="G69" s="414"/>
      <c r="H69" s="413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6"/>
      <c r="V69" s="417"/>
    </row>
    <row r="70" spans="1:22" ht="15">
      <c r="A70" s="410"/>
      <c r="B70" s="411"/>
      <c r="C70" s="411"/>
      <c r="D70" s="412"/>
      <c r="E70" s="412"/>
      <c r="F70" s="413"/>
      <c r="G70" s="414"/>
      <c r="H70" s="413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  <c r="V70" s="417"/>
    </row>
    <row r="71" spans="1:22" ht="15">
      <c r="A71" s="410"/>
      <c r="B71" s="411"/>
      <c r="C71" s="411"/>
      <c r="D71" s="412"/>
      <c r="E71" s="412"/>
      <c r="F71" s="413"/>
      <c r="G71" s="414"/>
      <c r="H71" s="413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6"/>
      <c r="V71" s="417"/>
    </row>
    <row r="72" spans="1:22" ht="15">
      <c r="A72" s="410"/>
      <c r="B72" s="411"/>
      <c r="C72" s="411"/>
      <c r="D72" s="412"/>
      <c r="E72" s="412"/>
      <c r="F72" s="413"/>
      <c r="G72" s="414"/>
      <c r="H72" s="413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6"/>
      <c r="V72" s="417"/>
    </row>
    <row r="73" spans="1:22" ht="15">
      <c r="A73" s="410"/>
      <c r="B73" s="411"/>
      <c r="C73" s="411"/>
      <c r="D73" s="412"/>
      <c r="E73" s="412"/>
      <c r="F73" s="413"/>
      <c r="G73" s="414"/>
      <c r="H73" s="413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6"/>
      <c r="V73" s="417"/>
    </row>
    <row r="74" spans="1:22" ht="15">
      <c r="A74" s="410"/>
      <c r="B74" s="411"/>
      <c r="C74" s="411"/>
      <c r="D74" s="412"/>
      <c r="E74" s="412"/>
      <c r="F74" s="413"/>
      <c r="G74" s="414"/>
      <c r="H74" s="413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6"/>
      <c r="V74" s="417"/>
    </row>
    <row r="75" spans="1:22" ht="15">
      <c r="A75" s="410"/>
      <c r="B75" s="411"/>
      <c r="C75" s="411"/>
      <c r="D75" s="412"/>
      <c r="E75" s="412"/>
      <c r="F75" s="413"/>
      <c r="G75" s="414"/>
      <c r="H75" s="413"/>
      <c r="I75" s="415"/>
      <c r="J75" s="415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6"/>
      <c r="V75" s="417"/>
    </row>
    <row r="76" spans="1:22" ht="15">
      <c r="A76" s="410"/>
      <c r="B76" s="411"/>
      <c r="C76" s="411"/>
      <c r="D76" s="412"/>
      <c r="E76" s="412"/>
      <c r="F76" s="413"/>
      <c r="G76" s="414"/>
      <c r="H76" s="413"/>
      <c r="I76" s="415"/>
      <c r="J76" s="415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6"/>
      <c r="V76" s="417"/>
    </row>
    <row r="77" spans="1:22" ht="15">
      <c r="A77" s="410"/>
      <c r="B77" s="411"/>
      <c r="C77" s="411"/>
      <c r="D77" s="412"/>
      <c r="E77" s="412"/>
      <c r="F77" s="413"/>
      <c r="G77" s="414"/>
      <c r="H77" s="413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6"/>
      <c r="V77" s="417"/>
    </row>
    <row r="78" spans="1:22" ht="15">
      <c r="A78" s="418"/>
      <c r="B78" s="47"/>
      <c r="C78" s="47"/>
      <c r="D78" s="47"/>
      <c r="E78" s="47"/>
      <c r="F78" s="419"/>
      <c r="G78" s="420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</sheetData>
  <mergeCells count="115">
    <mergeCell ref="B76:C76"/>
    <mergeCell ref="D76:E76"/>
    <mergeCell ref="B77:C77"/>
    <mergeCell ref="D77:E77"/>
    <mergeCell ref="B73:C73"/>
    <mergeCell ref="D73:E73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B69:C69"/>
    <mergeCell ref="D69:E69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C44:G44"/>
    <mergeCell ref="H44:K44"/>
    <mergeCell ref="L44:U44"/>
    <mergeCell ref="B53:C53"/>
    <mergeCell ref="D53:E53"/>
    <mergeCell ref="B54:C54"/>
    <mergeCell ref="D54:E54"/>
    <mergeCell ref="B33:C33"/>
    <mergeCell ref="D33:E33"/>
    <mergeCell ref="A34:U34"/>
    <mergeCell ref="I41:K41"/>
    <mergeCell ref="M41:O41"/>
    <mergeCell ref="C43:G43"/>
    <mergeCell ref="H43:K43"/>
    <mergeCell ref="L43:U43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I11:U11"/>
    <mergeCell ref="V11:V12"/>
    <mergeCell ref="B13:C13"/>
    <mergeCell ref="D13:E13"/>
    <mergeCell ref="B14:C14"/>
    <mergeCell ref="D14:E14"/>
    <mergeCell ref="A11:A12"/>
    <mergeCell ref="B11:C12"/>
    <mergeCell ref="D11:E12"/>
    <mergeCell ref="F11:F12"/>
    <mergeCell ref="G11:G12"/>
    <mergeCell ref="H11:H12"/>
    <mergeCell ref="A1:V1"/>
    <mergeCell ref="A2:V2"/>
    <mergeCell ref="A3:V3"/>
    <mergeCell ref="A4:V4"/>
    <mergeCell ref="A6:V6"/>
    <mergeCell ref="E7:I7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colBreaks count="1" manualBreakCount="1">
    <brk id="22" min="1" max="16383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 topLeftCell="A52">
      <selection activeCell="D44" sqref="D44"/>
    </sheetView>
  </sheetViews>
  <sheetFormatPr defaultColWidth="8.28125" defaultRowHeight="15"/>
  <cols>
    <col min="1" max="1" width="7.28125" style="1063" customWidth="1"/>
    <col min="2" max="2" width="20.140625" style="1822" customWidth="1"/>
    <col min="3" max="3" width="11.00390625" style="1063" customWidth="1"/>
    <col min="4" max="4" width="12.421875" style="681" customWidth="1"/>
    <col min="5" max="5" width="12.140625" style="1824" customWidth="1"/>
    <col min="6" max="6" width="6.7109375" style="1063" customWidth="1"/>
    <col min="7" max="7" width="6.57421875" style="1063" customWidth="1"/>
    <col min="8" max="8" width="6.140625" style="1063" customWidth="1"/>
    <col min="9" max="9" width="5.421875" style="1063" customWidth="1"/>
    <col min="10" max="10" width="11.57421875" style="1063" customWidth="1"/>
    <col min="11" max="11" width="5.8515625" style="1063" customWidth="1"/>
    <col min="12" max="13" width="5.57421875" style="1063" customWidth="1"/>
    <col min="14" max="14" width="6.57421875" style="1063" customWidth="1"/>
    <col min="15" max="15" width="5.7109375" style="1063" customWidth="1"/>
    <col min="16" max="16" width="4.7109375" style="1063" customWidth="1"/>
    <col min="17" max="17" width="4.8515625" style="1063" customWidth="1"/>
    <col min="18" max="18" width="13.421875" style="1063" hidden="1" customWidth="1"/>
    <col min="19" max="20" width="8.28125" style="1063" customWidth="1"/>
    <col min="21" max="21" width="9.140625" style="1063" bestFit="1" customWidth="1"/>
    <col min="22" max="16384" width="8.28125" style="1063" customWidth="1"/>
  </cols>
  <sheetData>
    <row r="1" spans="1:8" ht="3" customHeight="1">
      <c r="A1" s="2600"/>
      <c r="F1" s="2601"/>
      <c r="G1" s="2601"/>
      <c r="H1" s="2601"/>
    </row>
    <row r="2" spans="6:8" ht="33.75" customHeight="1" hidden="1">
      <c r="F2" s="2602"/>
      <c r="G2" s="2602"/>
      <c r="H2" s="2602"/>
    </row>
    <row r="3" spans="1:17" ht="18" customHeight="1">
      <c r="A3" s="2603" t="s">
        <v>2137</v>
      </c>
      <c r="B3" s="2603"/>
      <c r="C3" s="2603"/>
      <c r="D3" s="2603"/>
      <c r="E3" s="2603"/>
      <c r="F3" s="2603"/>
      <c r="G3" s="2603"/>
      <c r="H3" s="2603"/>
      <c r="I3" s="2603"/>
      <c r="J3" s="2603"/>
      <c r="K3" s="2603"/>
      <c r="L3" s="2603"/>
      <c r="M3" s="2603"/>
      <c r="N3" s="2603"/>
      <c r="O3" s="2603"/>
      <c r="P3" s="2603"/>
      <c r="Q3" s="2603"/>
    </row>
    <row r="4" ht="24" customHeight="1">
      <c r="A4" s="2604" t="s">
        <v>2138</v>
      </c>
    </row>
    <row r="5" ht="1.5" customHeight="1" hidden="1">
      <c r="A5" s="2604"/>
    </row>
    <row r="6" spans="1:17" ht="17.25" customHeight="1">
      <c r="A6" s="2604" t="s">
        <v>2139</v>
      </c>
      <c r="Q6" s="2605"/>
    </row>
    <row r="7" ht="22.5" customHeight="1" thickBot="1">
      <c r="A7" s="2604" t="s">
        <v>2140</v>
      </c>
    </row>
    <row r="8" spans="1:17" s="1766" customFormat="1" ht="19.5" customHeight="1">
      <c r="A8" s="2606" t="s">
        <v>14</v>
      </c>
      <c r="B8" s="2607" t="s">
        <v>137</v>
      </c>
      <c r="C8" s="2608" t="s">
        <v>1449</v>
      </c>
      <c r="D8" s="2609" t="s">
        <v>1450</v>
      </c>
      <c r="E8" s="2610" t="s">
        <v>141</v>
      </c>
      <c r="F8" s="2607" t="s">
        <v>19</v>
      </c>
      <c r="G8" s="2607"/>
      <c r="H8" s="2607"/>
      <c r="I8" s="2607"/>
      <c r="J8" s="2607"/>
      <c r="K8" s="2607"/>
      <c r="L8" s="2607"/>
      <c r="M8" s="2607"/>
      <c r="N8" s="2607"/>
      <c r="O8" s="2607"/>
      <c r="P8" s="2607"/>
      <c r="Q8" s="2611"/>
    </row>
    <row r="9" spans="1:17" s="1766" customFormat="1" ht="18" customHeight="1" thickBot="1">
      <c r="A9" s="2612"/>
      <c r="B9" s="2613"/>
      <c r="C9" s="2614" t="s">
        <v>1452</v>
      </c>
      <c r="D9" s="2615"/>
      <c r="E9" s="2616"/>
      <c r="F9" s="2614" t="s">
        <v>144</v>
      </c>
      <c r="G9" s="2614" t="s">
        <v>145</v>
      </c>
      <c r="H9" s="2614" t="s">
        <v>146</v>
      </c>
      <c r="I9" s="2614" t="s">
        <v>147</v>
      </c>
      <c r="J9" s="2614" t="s">
        <v>148</v>
      </c>
      <c r="K9" s="2614" t="s">
        <v>149</v>
      </c>
      <c r="L9" s="2614" t="s">
        <v>150</v>
      </c>
      <c r="M9" s="2614" t="s">
        <v>151</v>
      </c>
      <c r="N9" s="2614" t="s">
        <v>152</v>
      </c>
      <c r="O9" s="2614" t="s">
        <v>153</v>
      </c>
      <c r="P9" s="2614" t="s">
        <v>154</v>
      </c>
      <c r="Q9" s="2617" t="s">
        <v>155</v>
      </c>
    </row>
    <row r="10" spans="1:17" ht="23.45" customHeight="1">
      <c r="A10" s="2618"/>
      <c r="B10" s="2619" t="s">
        <v>2141</v>
      </c>
      <c r="C10" s="2271" t="s">
        <v>2142</v>
      </c>
      <c r="D10" s="2620">
        <v>575</v>
      </c>
      <c r="E10" s="2271" t="s">
        <v>842</v>
      </c>
      <c r="F10" s="2621"/>
      <c r="G10" s="2620"/>
      <c r="H10" s="2622"/>
      <c r="I10" s="2622"/>
      <c r="J10" s="2623">
        <v>575</v>
      </c>
      <c r="K10" s="2621"/>
      <c r="L10" s="2622"/>
      <c r="M10" s="2622"/>
      <c r="N10" s="2622"/>
      <c r="O10" s="2622"/>
      <c r="P10" s="2622"/>
      <c r="Q10" s="2624"/>
    </row>
    <row r="11" spans="1:17" ht="23.45" customHeight="1">
      <c r="A11" s="2618"/>
      <c r="B11" s="2619" t="s">
        <v>2143</v>
      </c>
      <c r="C11" s="2625" t="s">
        <v>2144</v>
      </c>
      <c r="D11" s="2626">
        <v>18200</v>
      </c>
      <c r="E11" s="2271" t="s">
        <v>842</v>
      </c>
      <c r="F11" s="2621"/>
      <c r="G11" s="2627"/>
      <c r="H11" s="2628"/>
      <c r="I11" s="2628"/>
      <c r="J11" s="2626">
        <v>18200</v>
      </c>
      <c r="K11" s="2621"/>
      <c r="L11" s="2628"/>
      <c r="M11" s="2628"/>
      <c r="N11" s="2628"/>
      <c r="O11" s="2628"/>
      <c r="P11" s="2628"/>
      <c r="Q11" s="2629"/>
    </row>
    <row r="12" spans="1:17" ht="23.45" customHeight="1">
      <c r="A12" s="2618"/>
      <c r="B12" s="2628" t="s">
        <v>2145</v>
      </c>
      <c r="C12" s="2625" t="s">
        <v>2146</v>
      </c>
      <c r="D12" s="2626">
        <v>6300</v>
      </c>
      <c r="E12" s="2271" t="s">
        <v>842</v>
      </c>
      <c r="F12" s="2621"/>
      <c r="G12" s="2627"/>
      <c r="H12" s="2628"/>
      <c r="I12" s="2628"/>
      <c r="J12" s="2626">
        <v>6300</v>
      </c>
      <c r="K12" s="2621"/>
      <c r="L12" s="2628"/>
      <c r="M12" s="2628"/>
      <c r="N12" s="2628"/>
      <c r="O12" s="2628"/>
      <c r="P12" s="2628"/>
      <c r="Q12" s="2629"/>
    </row>
    <row r="13" spans="1:21" ht="23.45" customHeight="1">
      <c r="A13" s="2618"/>
      <c r="B13" s="2628" t="s">
        <v>2147</v>
      </c>
      <c r="C13" s="2625" t="s">
        <v>2148</v>
      </c>
      <c r="D13" s="2627">
        <v>2450</v>
      </c>
      <c r="E13" s="2271" t="s">
        <v>842</v>
      </c>
      <c r="F13" s="2621"/>
      <c r="G13" s="2627"/>
      <c r="H13" s="2628"/>
      <c r="I13" s="2628"/>
      <c r="J13" s="2627">
        <v>2450</v>
      </c>
      <c r="K13" s="2621"/>
      <c r="L13" s="2628"/>
      <c r="M13" s="2628"/>
      <c r="N13" s="2628"/>
      <c r="O13" s="2628"/>
      <c r="P13" s="2628"/>
      <c r="Q13" s="2629"/>
      <c r="U13" s="2630">
        <v>33835</v>
      </c>
    </row>
    <row r="14" spans="1:21" ht="23.45" customHeight="1">
      <c r="A14" s="2618"/>
      <c r="B14" s="2628" t="s">
        <v>1080</v>
      </c>
      <c r="C14" s="2625" t="s">
        <v>2103</v>
      </c>
      <c r="D14" s="2627">
        <v>300</v>
      </c>
      <c r="E14" s="2271" t="s">
        <v>842</v>
      </c>
      <c r="F14" s="2621"/>
      <c r="G14" s="2627"/>
      <c r="H14" s="2628"/>
      <c r="I14" s="2628"/>
      <c r="J14" s="2627">
        <v>300</v>
      </c>
      <c r="K14" s="2621"/>
      <c r="L14" s="2628"/>
      <c r="M14" s="2628"/>
      <c r="N14" s="2628"/>
      <c r="O14" s="2628"/>
      <c r="P14" s="2628"/>
      <c r="Q14" s="2629"/>
      <c r="U14" s="2631">
        <v>65315</v>
      </c>
    </row>
    <row r="15" spans="1:21" ht="23.45" customHeight="1">
      <c r="A15" s="2632"/>
      <c r="B15" s="2619" t="s">
        <v>2149</v>
      </c>
      <c r="C15" s="2271" t="s">
        <v>2103</v>
      </c>
      <c r="D15" s="2633">
        <v>180</v>
      </c>
      <c r="E15" s="2271" t="s">
        <v>842</v>
      </c>
      <c r="F15" s="2621"/>
      <c r="G15" s="2633"/>
      <c r="H15" s="2634"/>
      <c r="I15" s="2634"/>
      <c r="J15" s="2633">
        <v>180</v>
      </c>
      <c r="K15" s="2621"/>
      <c r="L15" s="2628"/>
      <c r="M15" s="2628"/>
      <c r="N15" s="2628"/>
      <c r="O15" s="2628"/>
      <c r="P15" s="2628"/>
      <c r="Q15" s="2629"/>
      <c r="U15" s="2630">
        <f>SUM(U13:U14)</f>
        <v>99150</v>
      </c>
    </row>
    <row r="16" spans="1:18" ht="23.45" customHeight="1">
      <c r="A16" s="2635"/>
      <c r="B16" s="2619" t="s">
        <v>2150</v>
      </c>
      <c r="C16" s="2636" t="s">
        <v>2151</v>
      </c>
      <c r="D16" s="2633">
        <v>850</v>
      </c>
      <c r="E16" s="2271" t="s">
        <v>842</v>
      </c>
      <c r="F16" s="2621"/>
      <c r="G16" s="2633"/>
      <c r="H16" s="2637"/>
      <c r="I16" s="2637"/>
      <c r="J16" s="2633">
        <v>850</v>
      </c>
      <c r="K16" s="2621"/>
      <c r="L16" s="2634"/>
      <c r="M16" s="2634"/>
      <c r="N16" s="2634"/>
      <c r="O16" s="2638"/>
      <c r="P16" s="2638"/>
      <c r="Q16" s="2639"/>
      <c r="R16" s="2640"/>
    </row>
    <row r="17" spans="1:18" ht="23.45" customHeight="1">
      <c r="A17" s="2618"/>
      <c r="B17" s="2619" t="s">
        <v>2152</v>
      </c>
      <c r="C17" s="2271" t="s">
        <v>2153</v>
      </c>
      <c r="D17" s="2633">
        <v>170</v>
      </c>
      <c r="E17" s="2271" t="s">
        <v>842</v>
      </c>
      <c r="F17" s="2621"/>
      <c r="G17" s="2620"/>
      <c r="H17" s="2634"/>
      <c r="I17" s="2634"/>
      <c r="J17" s="2633">
        <v>170</v>
      </c>
      <c r="K17" s="2621"/>
      <c r="L17" s="2634"/>
      <c r="M17" s="2634"/>
      <c r="N17" s="2634"/>
      <c r="O17" s="2634"/>
      <c r="P17" s="2634"/>
      <c r="Q17" s="2639"/>
      <c r="R17" s="2641"/>
    </row>
    <row r="18" spans="1:18" ht="23.45" customHeight="1">
      <c r="A18" s="2618"/>
      <c r="B18" s="2619" t="s">
        <v>2154</v>
      </c>
      <c r="C18" s="2271" t="s">
        <v>2153</v>
      </c>
      <c r="D18" s="2633">
        <v>170</v>
      </c>
      <c r="E18" s="2271" t="s">
        <v>842</v>
      </c>
      <c r="F18" s="2621"/>
      <c r="G18" s="2633"/>
      <c r="H18" s="2619"/>
      <c r="I18" s="2619"/>
      <c r="J18" s="2633">
        <v>170</v>
      </c>
      <c r="K18" s="2621"/>
      <c r="L18" s="2619"/>
      <c r="M18" s="2619"/>
      <c r="N18" s="2619"/>
      <c r="O18" s="2619"/>
      <c r="P18" s="2642"/>
      <c r="Q18" s="2643"/>
      <c r="R18" s="2644"/>
    </row>
    <row r="19" spans="1:18" ht="20.25" customHeight="1">
      <c r="A19" s="2618"/>
      <c r="B19" s="2619" t="s">
        <v>2155</v>
      </c>
      <c r="C19" s="2271" t="s">
        <v>2153</v>
      </c>
      <c r="D19" s="2633">
        <v>170</v>
      </c>
      <c r="E19" s="2271" t="s">
        <v>842</v>
      </c>
      <c r="F19" s="2621"/>
      <c r="G19" s="2633"/>
      <c r="H19" s="2619"/>
      <c r="I19" s="2619"/>
      <c r="J19" s="2633">
        <v>170</v>
      </c>
      <c r="K19" s="2621"/>
      <c r="L19" s="2619"/>
      <c r="M19" s="2619"/>
      <c r="N19" s="2619"/>
      <c r="O19" s="2619"/>
      <c r="P19" s="2642"/>
      <c r="Q19" s="2643"/>
      <c r="R19" s="2644"/>
    </row>
    <row r="20" spans="1:18" ht="18" customHeight="1">
      <c r="A20" s="2618"/>
      <c r="B20" s="2619" t="s">
        <v>2156</v>
      </c>
      <c r="C20" s="2271" t="s">
        <v>2153</v>
      </c>
      <c r="D20" s="2633">
        <v>170</v>
      </c>
      <c r="E20" s="2271" t="s">
        <v>842</v>
      </c>
      <c r="F20" s="2621"/>
      <c r="G20" s="2633"/>
      <c r="H20" s="2619"/>
      <c r="I20" s="2619"/>
      <c r="J20" s="2633">
        <v>170</v>
      </c>
      <c r="K20" s="2621"/>
      <c r="L20" s="2619"/>
      <c r="M20" s="2619"/>
      <c r="N20" s="2619"/>
      <c r="O20" s="2619"/>
      <c r="P20" s="2642"/>
      <c r="Q20" s="2643"/>
      <c r="R20" s="2644"/>
    </row>
    <row r="21" spans="1:18" ht="18" customHeight="1">
      <c r="A21" s="2618"/>
      <c r="B21" s="2619" t="s">
        <v>2157</v>
      </c>
      <c r="C21" s="2271" t="s">
        <v>2142</v>
      </c>
      <c r="D21" s="2633">
        <v>550</v>
      </c>
      <c r="E21" s="2271" t="s">
        <v>842</v>
      </c>
      <c r="F21" s="2621"/>
      <c r="G21" s="2633"/>
      <c r="H21" s="2619"/>
      <c r="I21" s="2619"/>
      <c r="J21" s="2633">
        <v>550</v>
      </c>
      <c r="K21" s="2621"/>
      <c r="L21" s="2619"/>
      <c r="M21" s="2619"/>
      <c r="N21" s="2619"/>
      <c r="O21" s="2619"/>
      <c r="P21" s="2642"/>
      <c r="Q21" s="2643"/>
      <c r="R21" s="2644"/>
    </row>
    <row r="22" spans="1:18" ht="23.45" customHeight="1">
      <c r="A22" s="2618"/>
      <c r="B22" s="2619" t="s">
        <v>2158</v>
      </c>
      <c r="C22" s="2271" t="s">
        <v>2159</v>
      </c>
      <c r="D22" s="2633">
        <v>3750</v>
      </c>
      <c r="E22" s="2271" t="s">
        <v>842</v>
      </c>
      <c r="F22" s="2621"/>
      <c r="G22" s="2633"/>
      <c r="H22" s="2619"/>
      <c r="I22" s="2619"/>
      <c r="J22" s="2633">
        <v>3750</v>
      </c>
      <c r="K22" s="2621"/>
      <c r="L22" s="2619"/>
      <c r="M22" s="2619"/>
      <c r="N22" s="2619"/>
      <c r="O22" s="2619"/>
      <c r="P22" s="2642"/>
      <c r="Q22" s="2643"/>
      <c r="R22" s="2644"/>
    </row>
    <row r="23" spans="1:10" ht="17.25" customHeight="1" thickBot="1">
      <c r="A23" s="1821"/>
      <c r="B23" s="2645"/>
      <c r="C23" s="2602" t="s">
        <v>2028</v>
      </c>
      <c r="D23" s="2646">
        <f>SUM(D10:D22)</f>
        <v>33835</v>
      </c>
      <c r="F23" s="2647"/>
      <c r="G23" s="2648"/>
      <c r="H23" s="2602"/>
      <c r="I23" s="2602"/>
      <c r="J23" s="2646">
        <f>SUM(J10:J22)</f>
        <v>33835</v>
      </c>
    </row>
    <row r="24" spans="1:6" ht="17.25" customHeight="1" thickTop="1">
      <c r="A24" s="2649"/>
      <c r="B24" s="2650" t="s">
        <v>2160</v>
      </c>
      <c r="C24" s="2651">
        <v>99150</v>
      </c>
      <c r="D24" s="2651"/>
      <c r="E24" s="2652"/>
      <c r="F24" s="2653"/>
    </row>
    <row r="25" spans="1:12" ht="15.75" customHeight="1">
      <c r="A25" s="1504"/>
      <c r="B25" s="2654"/>
      <c r="C25" s="2655"/>
      <c r="D25" s="724"/>
      <c r="F25" s="2653"/>
      <c r="G25" s="2647"/>
      <c r="H25" s="2656"/>
      <c r="I25" s="2656"/>
      <c r="J25" s="2647"/>
      <c r="K25" s="2647"/>
      <c r="L25" s="2657"/>
    </row>
    <row r="26" spans="1:12" ht="18" customHeight="1" hidden="1">
      <c r="A26" s="2658"/>
      <c r="B26" s="2659"/>
      <c r="C26" s="2601"/>
      <c r="D26" s="2660"/>
      <c r="E26" s="2661"/>
      <c r="F26" s="2653"/>
      <c r="G26" s="2653"/>
      <c r="H26" s="2662"/>
      <c r="I26" s="2662"/>
      <c r="J26" s="2662"/>
      <c r="K26" s="2662"/>
      <c r="L26" s="2655"/>
    </row>
    <row r="27" spans="1:12" ht="18" customHeight="1">
      <c r="A27" s="2658" t="s">
        <v>867</v>
      </c>
      <c r="B27" s="2659"/>
      <c r="C27" s="2601"/>
      <c r="D27" s="2660"/>
      <c r="E27" s="2661"/>
      <c r="F27" s="2601"/>
      <c r="G27" s="2653"/>
      <c r="H27" s="2663"/>
      <c r="I27" s="2663"/>
      <c r="J27" s="2663"/>
      <c r="K27" s="2663"/>
      <c r="L27" s="2655"/>
    </row>
    <row r="28" spans="1:25" ht="18" customHeight="1">
      <c r="A28" s="2664"/>
      <c r="B28" s="2654"/>
      <c r="C28" s="2665"/>
      <c r="D28" s="2665"/>
      <c r="E28" s="2661"/>
      <c r="F28" s="2601"/>
      <c r="G28" s="2653"/>
      <c r="H28" s="2662"/>
      <c r="I28" s="2662"/>
      <c r="J28" s="2662"/>
      <c r="K28" s="2662"/>
      <c r="L28" s="2655"/>
      <c r="M28" s="2666"/>
      <c r="Y28" s="2605" t="s">
        <v>1988</v>
      </c>
    </row>
    <row r="29" spans="1:14" ht="15.75" customHeight="1">
      <c r="A29" s="798" t="s">
        <v>2161</v>
      </c>
      <c r="B29" s="2659"/>
      <c r="C29" s="2601"/>
      <c r="D29" s="2660"/>
      <c r="E29" s="2661"/>
      <c r="F29" s="2653"/>
      <c r="G29" s="2601"/>
      <c r="H29" s="2601"/>
      <c r="I29" s="2601"/>
      <c r="J29" s="2601"/>
      <c r="K29" s="2601"/>
      <c r="M29" s="2667"/>
      <c r="N29" s="2666"/>
    </row>
    <row r="30" spans="1:9" ht="15">
      <c r="A30" s="2659"/>
      <c r="B30" s="2659"/>
      <c r="C30" s="2601"/>
      <c r="D30" s="2660"/>
      <c r="E30" s="2661"/>
      <c r="F30" s="2601"/>
      <c r="G30" s="2601"/>
      <c r="H30" s="2601"/>
      <c r="I30" s="2601"/>
    </row>
    <row r="31" spans="2:11" ht="15" customHeight="1">
      <c r="B31" s="2668" t="s">
        <v>2162</v>
      </c>
      <c r="C31" s="2601"/>
      <c r="D31" s="2660"/>
      <c r="E31" s="2661"/>
      <c r="F31" s="2601"/>
      <c r="G31" s="2653"/>
      <c r="H31" s="2662"/>
      <c r="I31" s="2662"/>
      <c r="K31" s="2669" t="s">
        <v>2163</v>
      </c>
    </row>
    <row r="32" spans="1:9" ht="15" customHeight="1" hidden="1">
      <c r="A32" s="2670" t="s">
        <v>2164</v>
      </c>
      <c r="C32" s="2601"/>
      <c r="D32" s="2660"/>
      <c r="E32" s="2671" t="s">
        <v>1488</v>
      </c>
      <c r="F32" s="2601"/>
      <c r="G32" s="2601"/>
      <c r="H32" s="2662"/>
      <c r="I32" s="2662"/>
    </row>
    <row r="33" spans="1:9" ht="15" customHeight="1" hidden="1">
      <c r="A33" s="798"/>
      <c r="B33" s="2659"/>
      <c r="C33" s="2601"/>
      <c r="D33" s="2660"/>
      <c r="E33" s="2661"/>
      <c r="F33" s="2601"/>
      <c r="G33" s="2601"/>
      <c r="H33" s="2601"/>
      <c r="I33" s="2601"/>
    </row>
    <row r="34" spans="1:15" ht="15">
      <c r="A34" s="1821"/>
      <c r="B34" s="2670" t="s">
        <v>2165</v>
      </c>
      <c r="F34" s="2601"/>
      <c r="I34" s="2601"/>
      <c r="K34" s="2672" t="s">
        <v>2166</v>
      </c>
      <c r="L34" s="2673"/>
      <c r="M34" s="2673"/>
      <c r="N34" s="2673"/>
      <c r="O34" s="2673"/>
    </row>
    <row r="35" spans="1:16" ht="15">
      <c r="A35" s="1821"/>
      <c r="G35" s="2605"/>
      <c r="I35" s="2601"/>
      <c r="P35" s="2605" t="s">
        <v>2167</v>
      </c>
    </row>
    <row r="36" spans="7:11" ht="15">
      <c r="G36" s="2601"/>
      <c r="H36" s="2601"/>
      <c r="I36" s="2601"/>
      <c r="J36" s="2601"/>
      <c r="K36" s="2601"/>
    </row>
    <row r="37" spans="1:17" ht="15">
      <c r="A37" s="2603" t="s">
        <v>2137</v>
      </c>
      <c r="B37" s="2603"/>
      <c r="C37" s="2603"/>
      <c r="D37" s="2603"/>
      <c r="E37" s="2603"/>
      <c r="F37" s="2603"/>
      <c r="G37" s="2603"/>
      <c r="H37" s="2603"/>
      <c r="I37" s="2603"/>
      <c r="J37" s="2603"/>
      <c r="K37" s="2603"/>
      <c r="L37" s="2603"/>
      <c r="M37" s="2603"/>
      <c r="N37" s="2603"/>
      <c r="O37" s="2603"/>
      <c r="P37" s="2603"/>
      <c r="Q37" s="2603"/>
    </row>
    <row r="38" ht="15">
      <c r="A38" s="2604" t="s">
        <v>2138</v>
      </c>
    </row>
    <row r="39" ht="15">
      <c r="A39" s="2604"/>
    </row>
    <row r="40" spans="1:17" ht="15">
      <c r="A40" s="2604" t="s">
        <v>2139</v>
      </c>
      <c r="Q40" s="2605"/>
    </row>
    <row r="41" ht="15.75" thickBot="1">
      <c r="A41" s="2604" t="s">
        <v>2168</v>
      </c>
    </row>
    <row r="42" spans="1:17" ht="21">
      <c r="A42" s="2606" t="s">
        <v>14</v>
      </c>
      <c r="B42" s="2607" t="s">
        <v>137</v>
      </c>
      <c r="C42" s="2608" t="s">
        <v>1449</v>
      </c>
      <c r="D42" s="2609" t="s">
        <v>1450</v>
      </c>
      <c r="E42" s="2610" t="s">
        <v>141</v>
      </c>
      <c r="F42" s="2607" t="s">
        <v>19</v>
      </c>
      <c r="G42" s="2607"/>
      <c r="H42" s="2607"/>
      <c r="I42" s="2607"/>
      <c r="J42" s="2607"/>
      <c r="K42" s="2607"/>
      <c r="L42" s="2607"/>
      <c r="M42" s="2607"/>
      <c r="N42" s="2607"/>
      <c r="O42" s="2607"/>
      <c r="P42" s="2607"/>
      <c r="Q42" s="2611"/>
    </row>
    <row r="43" spans="1:17" ht="23.25" thickBot="1">
      <c r="A43" s="2612"/>
      <c r="B43" s="2613"/>
      <c r="C43" s="2614" t="s">
        <v>1452</v>
      </c>
      <c r="D43" s="2615"/>
      <c r="E43" s="2616"/>
      <c r="F43" s="2614" t="s">
        <v>144</v>
      </c>
      <c r="G43" s="2614" t="s">
        <v>145</v>
      </c>
      <c r="H43" s="2614" t="s">
        <v>146</v>
      </c>
      <c r="I43" s="2614" t="s">
        <v>147</v>
      </c>
      <c r="J43" s="2614" t="s">
        <v>148</v>
      </c>
      <c r="K43" s="2614" t="s">
        <v>149</v>
      </c>
      <c r="L43" s="2614" t="s">
        <v>150</v>
      </c>
      <c r="M43" s="2614" t="s">
        <v>151</v>
      </c>
      <c r="N43" s="2614" t="s">
        <v>152</v>
      </c>
      <c r="O43" s="2614" t="s">
        <v>153</v>
      </c>
      <c r="P43" s="2614" t="s">
        <v>154</v>
      </c>
      <c r="Q43" s="2617" t="s">
        <v>155</v>
      </c>
    </row>
    <row r="44" spans="1:17" ht="70.5" customHeight="1">
      <c r="A44" s="2618"/>
      <c r="B44" s="2619" t="s">
        <v>2169</v>
      </c>
      <c r="C44" s="2271" t="s">
        <v>2170</v>
      </c>
      <c r="D44" s="2620">
        <v>21000</v>
      </c>
      <c r="E44" s="2271" t="s">
        <v>842</v>
      </c>
      <c r="F44" s="2621"/>
      <c r="G44" s="2620"/>
      <c r="H44" s="2622"/>
      <c r="I44" s="2622"/>
      <c r="J44" s="2623">
        <v>21000</v>
      </c>
      <c r="K44" s="2621"/>
      <c r="L44" s="2622"/>
      <c r="M44" s="2622"/>
      <c r="N44" s="2622"/>
      <c r="O44" s="2622"/>
      <c r="P44" s="2622"/>
      <c r="Q44" s="2624"/>
    </row>
    <row r="45" spans="1:17" ht="84.75" customHeight="1">
      <c r="A45" s="2618"/>
      <c r="B45" s="2619" t="s">
        <v>2171</v>
      </c>
      <c r="C45" s="2625" t="s">
        <v>2172</v>
      </c>
      <c r="D45" s="2626">
        <v>35000</v>
      </c>
      <c r="E45" s="2271" t="s">
        <v>842</v>
      </c>
      <c r="F45" s="2621"/>
      <c r="G45" s="2627"/>
      <c r="H45" s="2628"/>
      <c r="I45" s="2628"/>
      <c r="J45" s="2626">
        <v>35000</v>
      </c>
      <c r="K45" s="2621"/>
      <c r="L45" s="2628"/>
      <c r="M45" s="2628"/>
      <c r="N45" s="2628"/>
      <c r="O45" s="2628"/>
      <c r="P45" s="2628"/>
      <c r="Q45" s="2629"/>
    </row>
    <row r="46" spans="1:18" ht="15">
      <c r="A46" s="2618"/>
      <c r="B46" s="2628"/>
      <c r="C46" s="2625"/>
      <c r="D46" s="2626"/>
      <c r="E46" s="2271"/>
      <c r="F46" s="2621"/>
      <c r="G46" s="2627"/>
      <c r="H46" s="2628"/>
      <c r="I46" s="2628"/>
      <c r="J46" s="2626"/>
      <c r="K46" s="2621"/>
      <c r="L46" s="2628"/>
      <c r="M46" s="2628"/>
      <c r="N46" s="2628"/>
      <c r="O46" s="2628"/>
      <c r="P46" s="2628"/>
      <c r="Q46" s="2629"/>
      <c r="R46" s="2655"/>
    </row>
    <row r="47" spans="1:18" ht="15">
      <c r="A47" s="2618"/>
      <c r="B47" s="2628"/>
      <c r="C47" s="2625"/>
      <c r="D47" s="2627"/>
      <c r="E47" s="2271"/>
      <c r="F47" s="2621"/>
      <c r="G47" s="2627"/>
      <c r="H47" s="2628"/>
      <c r="I47" s="2628"/>
      <c r="J47" s="2627"/>
      <c r="K47" s="2621"/>
      <c r="L47" s="2628"/>
      <c r="M47" s="2628"/>
      <c r="N47" s="2628"/>
      <c r="O47" s="2628"/>
      <c r="P47" s="2628"/>
      <c r="Q47" s="2629"/>
      <c r="R47" s="2655"/>
    </row>
    <row r="48" spans="1:18" ht="15">
      <c r="A48" s="2618"/>
      <c r="B48" s="2628"/>
      <c r="C48" s="2625"/>
      <c r="D48" s="2627"/>
      <c r="E48" s="2271"/>
      <c r="F48" s="2621"/>
      <c r="G48" s="2627"/>
      <c r="H48" s="2628"/>
      <c r="I48" s="2628"/>
      <c r="J48" s="2627"/>
      <c r="K48" s="2621"/>
      <c r="L48" s="2628"/>
      <c r="M48" s="2628"/>
      <c r="N48" s="2628"/>
      <c r="O48" s="2628"/>
      <c r="P48" s="2628"/>
      <c r="Q48" s="2629"/>
      <c r="R48" s="2655"/>
    </row>
    <row r="49" spans="1:18" ht="15">
      <c r="A49" s="2632"/>
      <c r="B49" s="2619"/>
      <c r="C49" s="2271"/>
      <c r="D49" s="2633"/>
      <c r="E49" s="2271"/>
      <c r="F49" s="2621"/>
      <c r="G49" s="2633"/>
      <c r="H49" s="2634"/>
      <c r="I49" s="2634"/>
      <c r="J49" s="2633"/>
      <c r="K49" s="2621"/>
      <c r="L49" s="2628"/>
      <c r="M49" s="2628"/>
      <c r="N49" s="2628"/>
      <c r="O49" s="2628"/>
      <c r="P49" s="2628"/>
      <c r="Q49" s="2629"/>
      <c r="R49" s="2655"/>
    </row>
    <row r="50" spans="1:18" ht="15">
      <c r="A50" s="2635"/>
      <c r="B50" s="2619"/>
      <c r="C50" s="2636"/>
      <c r="D50" s="2633"/>
      <c r="E50" s="2271"/>
      <c r="F50" s="2621"/>
      <c r="G50" s="2633"/>
      <c r="H50" s="2637"/>
      <c r="I50" s="2637"/>
      <c r="J50" s="2633"/>
      <c r="K50" s="2621"/>
      <c r="L50" s="2634"/>
      <c r="M50" s="2634"/>
      <c r="N50" s="2634"/>
      <c r="O50" s="2638"/>
      <c r="P50" s="2638"/>
      <c r="Q50" s="2639"/>
      <c r="R50" s="2655"/>
    </row>
    <row r="51" spans="1:18" ht="15">
      <c r="A51" s="2618"/>
      <c r="B51" s="2619"/>
      <c r="C51" s="2271"/>
      <c r="D51" s="2633"/>
      <c r="E51" s="2271"/>
      <c r="F51" s="2621"/>
      <c r="G51" s="2633"/>
      <c r="H51" s="2619"/>
      <c r="I51" s="2619"/>
      <c r="J51" s="2633"/>
      <c r="K51" s="2621"/>
      <c r="L51" s="2619"/>
      <c r="M51" s="2619"/>
      <c r="N51" s="2619"/>
      <c r="O51" s="2619"/>
      <c r="P51" s="2642"/>
      <c r="Q51" s="2643"/>
      <c r="R51" s="2655"/>
    </row>
    <row r="52" spans="1:18" ht="15.75" thickBot="1">
      <c r="A52" s="1821"/>
      <c r="B52" s="2645" t="s">
        <v>156</v>
      </c>
      <c r="C52" s="2602"/>
      <c r="D52" s="2646">
        <v>56000</v>
      </c>
      <c r="F52" s="2647"/>
      <c r="G52" s="2648"/>
      <c r="H52" s="2602"/>
      <c r="I52" s="2602"/>
      <c r="J52" s="2646">
        <v>56000</v>
      </c>
      <c r="R52" s="2655"/>
    </row>
    <row r="53" spans="1:18" ht="15" customHeight="1" thickTop="1">
      <c r="A53" s="2649"/>
      <c r="B53" s="2650"/>
      <c r="C53" s="2651"/>
      <c r="D53" s="2651"/>
      <c r="E53" s="2652"/>
      <c r="F53" s="2653"/>
      <c r="R53" s="2655"/>
    </row>
    <row r="54" spans="1:18" ht="15">
      <c r="A54" s="1504"/>
      <c r="B54" s="2654"/>
      <c r="C54" s="2655"/>
      <c r="D54" s="724"/>
      <c r="F54" s="2653"/>
      <c r="G54" s="2647"/>
      <c r="H54" s="2656"/>
      <c r="I54" s="2656"/>
      <c r="J54" s="2647"/>
      <c r="K54" s="2647"/>
      <c r="L54" s="2657"/>
      <c r="R54" s="2655"/>
    </row>
    <row r="55" spans="1:18" ht="15">
      <c r="A55" s="2658"/>
      <c r="B55" s="2659"/>
      <c r="C55" s="2601"/>
      <c r="D55" s="2660"/>
      <c r="E55" s="2661"/>
      <c r="F55" s="2653"/>
      <c r="G55" s="2653"/>
      <c r="H55" s="2662"/>
      <c r="I55" s="2662"/>
      <c r="J55" s="2662"/>
      <c r="K55" s="2662"/>
      <c r="L55" s="2655"/>
      <c r="R55" s="2655"/>
    </row>
    <row r="56" spans="1:18" ht="15">
      <c r="A56" s="2658" t="s">
        <v>867</v>
      </c>
      <c r="B56" s="2659"/>
      <c r="C56" s="2601"/>
      <c r="D56" s="2660"/>
      <c r="E56" s="2661"/>
      <c r="F56" s="2601"/>
      <c r="G56" s="2653"/>
      <c r="H56" s="2663"/>
      <c r="I56" s="2663"/>
      <c r="J56" s="2663"/>
      <c r="K56" s="2663"/>
      <c r="L56" s="2655"/>
      <c r="R56" s="2655"/>
    </row>
    <row r="57" spans="1:18" ht="15.75">
      <c r="A57" s="2664"/>
      <c r="B57" s="2654"/>
      <c r="C57" s="2665"/>
      <c r="D57" s="2665"/>
      <c r="E57" s="2661"/>
      <c r="F57" s="2601"/>
      <c r="G57" s="2653"/>
      <c r="H57" s="2662"/>
      <c r="I57" s="2662"/>
      <c r="J57" s="2662"/>
      <c r="K57" s="2662"/>
      <c r="L57" s="2655"/>
      <c r="M57" s="2666"/>
      <c r="R57" s="2655"/>
    </row>
    <row r="58" spans="1:18" ht="15">
      <c r="A58" s="798" t="s">
        <v>2161</v>
      </c>
      <c r="B58" s="2659"/>
      <c r="C58" s="2601"/>
      <c r="D58" s="2660"/>
      <c r="E58" s="2661"/>
      <c r="F58" s="2653"/>
      <c r="G58" s="2601"/>
      <c r="H58" s="2601"/>
      <c r="I58" s="2601"/>
      <c r="J58" s="2601"/>
      <c r="K58" s="2601"/>
      <c r="M58" s="2667"/>
      <c r="N58" s="2666"/>
      <c r="R58" s="2655"/>
    </row>
    <row r="59" spans="1:18" ht="15">
      <c r="A59" s="2659"/>
      <c r="B59" s="2659"/>
      <c r="C59" s="2601"/>
      <c r="D59" s="2660"/>
      <c r="E59" s="2661"/>
      <c r="F59" s="2601"/>
      <c r="G59" s="2601"/>
      <c r="H59" s="2601"/>
      <c r="I59" s="2601"/>
      <c r="R59" s="2655"/>
    </row>
    <row r="60" spans="2:18" ht="15">
      <c r="B60" s="2674" t="s">
        <v>2173</v>
      </c>
      <c r="C60" s="2674"/>
      <c r="D60" s="2660"/>
      <c r="E60" s="2661"/>
      <c r="F60" s="2601"/>
      <c r="G60" s="2653"/>
      <c r="H60" s="2662"/>
      <c r="I60" s="2662"/>
      <c r="K60" s="2675" t="s">
        <v>2163</v>
      </c>
      <c r="L60" s="2675"/>
      <c r="M60" s="2675"/>
      <c r="N60" s="2675"/>
      <c r="O60" s="2675"/>
      <c r="R60" s="2655"/>
    </row>
    <row r="61" spans="1:18" ht="15">
      <c r="A61" s="2670"/>
      <c r="B61" s="2676" t="s">
        <v>2174</v>
      </c>
      <c r="C61" s="2677"/>
      <c r="D61" s="2660"/>
      <c r="E61" s="2671" t="s">
        <v>1488</v>
      </c>
      <c r="F61" s="2601"/>
      <c r="G61" s="2601"/>
      <c r="H61" s="2662"/>
      <c r="I61" s="2662"/>
      <c r="K61" s="2672" t="s">
        <v>2166</v>
      </c>
      <c r="L61" s="2673"/>
      <c r="M61" s="2673"/>
      <c r="N61" s="2673"/>
      <c r="O61" s="2673"/>
      <c r="R61" s="2655"/>
    </row>
    <row r="62" spans="1:18" ht="15">
      <c r="A62" s="798"/>
      <c r="B62" s="2659"/>
      <c r="C62" s="2601"/>
      <c r="D62" s="2660"/>
      <c r="E62" s="2661"/>
      <c r="F62" s="2601"/>
      <c r="G62" s="2601"/>
      <c r="H62" s="2601"/>
      <c r="I62" s="2601"/>
      <c r="R62" s="2655"/>
    </row>
    <row r="63" spans="1:18" ht="15">
      <c r="A63" s="1821"/>
      <c r="B63" s="2670"/>
      <c r="F63" s="2601"/>
      <c r="I63" s="2601"/>
      <c r="K63" s="2672"/>
      <c r="L63" s="2673"/>
      <c r="M63" s="2673"/>
      <c r="N63" s="2673"/>
      <c r="O63" s="2673"/>
      <c r="R63" s="2655"/>
    </row>
    <row r="64" spans="1:18" ht="15">
      <c r="A64" s="1821"/>
      <c r="G64" s="2605"/>
      <c r="I64" s="2601"/>
      <c r="P64" s="2605"/>
      <c r="R64" s="2655"/>
    </row>
    <row r="65" spans="1:18" ht="15">
      <c r="A65" s="802"/>
      <c r="B65" s="2678"/>
      <c r="C65" s="2679"/>
      <c r="D65" s="2680"/>
      <c r="E65" s="2681"/>
      <c r="F65" s="2653"/>
      <c r="G65" s="2679"/>
      <c r="H65" s="2679"/>
      <c r="I65" s="2679"/>
      <c r="J65" s="2679"/>
      <c r="K65" s="2679"/>
      <c r="L65" s="2655"/>
      <c r="M65" s="2682"/>
      <c r="N65" s="2683"/>
      <c r="O65" s="2655"/>
      <c r="P65" s="2655"/>
      <c r="Q65" s="2655"/>
      <c r="R65" s="2655"/>
    </row>
    <row r="66" spans="1:18" ht="15">
      <c r="A66" s="2678"/>
      <c r="B66" s="2678"/>
      <c r="C66" s="2679"/>
      <c r="D66" s="2680"/>
      <c r="E66" s="2681"/>
      <c r="F66" s="2679"/>
      <c r="G66" s="2679"/>
      <c r="H66" s="2679"/>
      <c r="I66" s="2679"/>
      <c r="J66" s="2655"/>
      <c r="K66" s="2655"/>
      <c r="L66" s="2655"/>
      <c r="M66" s="2655"/>
      <c r="N66" s="2655"/>
      <c r="O66" s="2655"/>
      <c r="P66" s="2655"/>
      <c r="Q66" s="2655"/>
      <c r="R66" s="2655"/>
    </row>
    <row r="67" spans="1:18" ht="15">
      <c r="A67" s="2650"/>
      <c r="B67" s="2654"/>
      <c r="C67" s="2679"/>
      <c r="D67" s="2680"/>
      <c r="E67" s="2681"/>
      <c r="F67" s="2679"/>
      <c r="G67" s="2653"/>
      <c r="H67" s="2662"/>
      <c r="I67" s="2662"/>
      <c r="J67" s="2655"/>
      <c r="K67" s="2655"/>
      <c r="L67" s="2655"/>
      <c r="M67" s="2655"/>
      <c r="N67" s="2655"/>
      <c r="O67" s="2655"/>
      <c r="P67" s="2655"/>
      <c r="Q67" s="2655"/>
      <c r="R67" s="2655"/>
    </row>
    <row r="68" spans="1:18" ht="15">
      <c r="A68" s="2684"/>
      <c r="B68" s="2654"/>
      <c r="C68" s="2679"/>
      <c r="D68" s="2680"/>
      <c r="E68" s="794"/>
      <c r="F68" s="2679"/>
      <c r="G68" s="2679"/>
      <c r="H68" s="2662"/>
      <c r="I68" s="2662"/>
      <c r="J68" s="2655"/>
      <c r="K68" s="2655"/>
      <c r="L68" s="2655"/>
      <c r="M68" s="2655"/>
      <c r="N68" s="2655"/>
      <c r="O68" s="2655"/>
      <c r="P68" s="2655"/>
      <c r="Q68" s="2655"/>
      <c r="R68" s="2655"/>
    </row>
    <row r="69" spans="1:18" ht="15">
      <c r="A69" s="798"/>
      <c r="B69" s="2659"/>
      <c r="C69" s="2601"/>
      <c r="D69" s="2660"/>
      <c r="E69" s="2661"/>
      <c r="F69" s="2679"/>
      <c r="G69" s="2679"/>
      <c r="H69" s="2679"/>
      <c r="I69" s="2679"/>
      <c r="J69" s="2655"/>
      <c r="K69" s="2655"/>
      <c r="L69" s="2655"/>
      <c r="M69" s="2655"/>
      <c r="N69" s="2655"/>
      <c r="O69" s="2655"/>
      <c r="P69" s="2655"/>
      <c r="Q69" s="2655"/>
      <c r="R69" s="2655"/>
    </row>
    <row r="70" spans="1:18" ht="15">
      <c r="A70" s="1821"/>
      <c r="F70" s="2679"/>
      <c r="G70" s="2685"/>
      <c r="H70" s="2655"/>
      <c r="I70" s="2679"/>
      <c r="J70" s="2655"/>
      <c r="K70" s="2655"/>
      <c r="L70" s="2655"/>
      <c r="M70" s="2655"/>
      <c r="N70" s="2655"/>
      <c r="O70" s="2655"/>
      <c r="P70" s="2655"/>
      <c r="Q70" s="2655"/>
      <c r="R70" s="2655"/>
    </row>
    <row r="71" spans="6:18" ht="15">
      <c r="F71" s="2655"/>
      <c r="G71" s="2686"/>
      <c r="H71" s="2655"/>
      <c r="I71" s="2679"/>
      <c r="J71" s="2655"/>
      <c r="K71" s="2655"/>
      <c r="L71" s="2655"/>
      <c r="M71" s="2655"/>
      <c r="N71" s="2655"/>
      <c r="O71" s="2655"/>
      <c r="P71" s="2655"/>
      <c r="Q71" s="2655"/>
      <c r="R71" s="2655"/>
    </row>
    <row r="72" spans="7:11" ht="15">
      <c r="G72" s="2601"/>
      <c r="H72" s="2601"/>
      <c r="I72" s="2601"/>
      <c r="J72" s="2601"/>
      <c r="K72" s="2601"/>
    </row>
  </sheetData>
  <mergeCells count="38">
    <mergeCell ref="K63:O63"/>
    <mergeCell ref="H67:I67"/>
    <mergeCell ref="H68:I68"/>
    <mergeCell ref="B60:C60"/>
    <mergeCell ref="H60:I60"/>
    <mergeCell ref="K60:O60"/>
    <mergeCell ref="B61:C61"/>
    <mergeCell ref="H61:I61"/>
    <mergeCell ref="K61:O61"/>
    <mergeCell ref="C53:D53"/>
    <mergeCell ref="H54:I54"/>
    <mergeCell ref="H55:I55"/>
    <mergeCell ref="J55:K55"/>
    <mergeCell ref="C57:D57"/>
    <mergeCell ref="H57:I57"/>
    <mergeCell ref="J57:K57"/>
    <mergeCell ref="H31:I31"/>
    <mergeCell ref="H32:I32"/>
    <mergeCell ref="K34:O34"/>
    <mergeCell ref="A37:Q37"/>
    <mergeCell ref="A42:A43"/>
    <mergeCell ref="B42:B43"/>
    <mergeCell ref="D42:D43"/>
    <mergeCell ref="E42:E43"/>
    <mergeCell ref="F42:Q42"/>
    <mergeCell ref="C24:D24"/>
    <mergeCell ref="H25:I25"/>
    <mergeCell ref="H26:I26"/>
    <mergeCell ref="J26:K26"/>
    <mergeCell ref="C28:D28"/>
    <mergeCell ref="H28:I28"/>
    <mergeCell ref="J28:K28"/>
    <mergeCell ref="A3:Q3"/>
    <mergeCell ref="A8:A9"/>
    <mergeCell ref="B8:B9"/>
    <mergeCell ref="D8:D9"/>
    <mergeCell ref="E8:E9"/>
    <mergeCell ref="F8:Q8"/>
  </mergeCells>
  <printOptions/>
  <pageMargins left="0.25" right="0.17" top="0.22" bottom="0.2" header="0.2" footer="0.2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30"/>
  <sheetViews>
    <sheetView zoomScale="106" zoomScaleNormal="106" workbookViewId="0" topLeftCell="A1">
      <selection activeCell="D44" sqref="D44"/>
    </sheetView>
  </sheetViews>
  <sheetFormatPr defaultColWidth="9.140625" defaultRowHeight="15"/>
  <cols>
    <col min="1" max="1" width="6.140625" style="0" customWidth="1"/>
    <col min="2" max="2" width="30.00390625" style="0" customWidth="1"/>
    <col min="3" max="3" width="9.28125" style="0" customWidth="1"/>
    <col min="4" max="4" width="9.7109375" style="0" customWidth="1"/>
    <col min="5" max="5" width="11.00390625" style="0" customWidth="1"/>
    <col min="6" max="6" width="9.8515625" style="0" customWidth="1"/>
    <col min="7" max="14" width="4.7109375" style="0" customWidth="1"/>
    <col min="15" max="15" width="5.8515625" style="0" customWidth="1"/>
    <col min="16" max="18" width="4.7109375" style="0" customWidth="1"/>
    <col min="19" max="19" width="7.00390625" style="0" customWidth="1"/>
    <col min="20" max="20" width="14.8515625" style="0" customWidth="1"/>
  </cols>
  <sheetData>
    <row r="1" spans="1:20" ht="15">
      <c r="A1" s="2687" t="s">
        <v>2175</v>
      </c>
      <c r="B1" s="2687"/>
      <c r="C1" s="2687"/>
      <c r="D1" s="2687"/>
      <c r="E1" s="2687"/>
      <c r="F1" s="2687"/>
      <c r="G1" s="2687"/>
      <c r="H1" s="2687"/>
      <c r="I1" s="2687"/>
      <c r="J1" s="2687"/>
      <c r="K1" s="2687"/>
      <c r="L1" s="2687"/>
      <c r="M1" s="2687"/>
      <c r="N1" s="2687"/>
      <c r="O1" s="2687"/>
      <c r="P1" s="2687"/>
      <c r="Q1" s="2687"/>
      <c r="R1" s="2687"/>
      <c r="S1" s="2687"/>
      <c r="T1" s="2687"/>
    </row>
    <row r="2" spans="1:20" ht="15">
      <c r="A2" s="2604"/>
      <c r="B2" s="1822"/>
      <c r="C2" s="1822"/>
      <c r="D2" s="1822"/>
      <c r="E2" s="1063"/>
      <c r="F2" s="1824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  <c r="T2" s="1063"/>
    </row>
    <row r="3" spans="1:20" ht="15">
      <c r="A3" s="2604" t="s">
        <v>2176</v>
      </c>
      <c r="B3" s="1822"/>
      <c r="C3" s="1822"/>
      <c r="D3" s="1822"/>
      <c r="E3" s="1063"/>
      <c r="F3" s="1824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</row>
    <row r="4" spans="1:20" ht="15">
      <c r="A4" s="2688" t="s">
        <v>2177</v>
      </c>
      <c r="B4" s="1822"/>
      <c r="C4" s="1822"/>
      <c r="D4" s="1822"/>
      <c r="E4" s="1063"/>
      <c r="F4" s="1824"/>
      <c r="G4" s="1063"/>
      <c r="H4" s="1063"/>
      <c r="I4" s="1063"/>
      <c r="J4" s="1063"/>
      <c r="K4" s="1063"/>
      <c r="L4" s="1063"/>
      <c r="M4" s="1063"/>
      <c r="N4" s="1063"/>
      <c r="O4" s="1063"/>
      <c r="P4" s="2605"/>
      <c r="Q4" s="1063"/>
      <c r="R4" s="1063"/>
      <c r="S4" s="1063"/>
      <c r="T4" s="1063"/>
    </row>
    <row r="5" spans="1:20" ht="15.75" thickBot="1">
      <c r="A5" s="2604" t="s">
        <v>135</v>
      </c>
      <c r="B5" s="1822"/>
      <c r="C5" s="1822"/>
      <c r="D5" s="1822"/>
      <c r="E5" s="1063"/>
      <c r="F5" s="1824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</row>
    <row r="6" spans="1:20" ht="15" customHeight="1">
      <c r="A6" s="2689" t="s">
        <v>136</v>
      </c>
      <c r="B6" s="2690" t="s">
        <v>137</v>
      </c>
      <c r="C6" s="2690" t="s">
        <v>2178</v>
      </c>
      <c r="D6" s="2690" t="s">
        <v>139</v>
      </c>
      <c r="E6" s="2690" t="s">
        <v>140</v>
      </c>
      <c r="F6" s="2690" t="s">
        <v>141</v>
      </c>
      <c r="G6" s="2691" t="s">
        <v>19</v>
      </c>
      <c r="H6" s="2692"/>
      <c r="I6" s="2692"/>
      <c r="J6" s="2692"/>
      <c r="K6" s="2692"/>
      <c r="L6" s="2692"/>
      <c r="M6" s="2692"/>
      <c r="N6" s="2692"/>
      <c r="O6" s="2692"/>
      <c r="P6" s="2692"/>
      <c r="Q6" s="2692"/>
      <c r="R6" s="2692"/>
      <c r="S6" s="2692"/>
      <c r="T6" s="814"/>
    </row>
    <row r="7" spans="1:20" ht="15">
      <c r="A7" s="2693"/>
      <c r="B7" s="2694"/>
      <c r="C7" s="2694"/>
      <c r="D7" s="2694"/>
      <c r="E7" s="2694"/>
      <c r="F7" s="2694"/>
      <c r="G7" s="2695" t="s">
        <v>144</v>
      </c>
      <c r="H7" s="2695" t="s">
        <v>145</v>
      </c>
      <c r="I7" s="2695" t="s">
        <v>146</v>
      </c>
      <c r="J7" s="2695" t="s">
        <v>147</v>
      </c>
      <c r="K7" s="2695" t="s">
        <v>148</v>
      </c>
      <c r="L7" s="2695" t="s">
        <v>149</v>
      </c>
      <c r="M7" s="2695" t="s">
        <v>150</v>
      </c>
      <c r="N7" s="2695" t="s">
        <v>151</v>
      </c>
      <c r="O7" s="2695" t="s">
        <v>152</v>
      </c>
      <c r="P7" s="2695" t="s">
        <v>153</v>
      </c>
      <c r="Q7" s="2695" t="s">
        <v>154</v>
      </c>
      <c r="R7" s="2696" t="s">
        <v>155</v>
      </c>
      <c r="S7" s="2696" t="s">
        <v>156</v>
      </c>
      <c r="T7" s="2697" t="s">
        <v>143</v>
      </c>
    </row>
    <row r="8" spans="1:20" ht="15">
      <c r="A8" s="2698"/>
      <c r="B8" s="2699"/>
      <c r="C8" s="2700"/>
      <c r="D8" s="2701"/>
      <c r="E8" s="2702"/>
      <c r="F8" s="2695"/>
      <c r="G8" s="2695"/>
      <c r="H8" s="2695"/>
      <c r="I8" s="2695"/>
      <c r="J8" s="2695"/>
      <c r="K8" s="2695"/>
      <c r="L8" s="2695"/>
      <c r="M8" s="2695"/>
      <c r="N8" s="2695"/>
      <c r="O8" s="2695"/>
      <c r="P8" s="2695"/>
      <c r="Q8" s="2695"/>
      <c r="R8" s="2696"/>
      <c r="S8" s="2696"/>
      <c r="T8" s="2697"/>
    </row>
    <row r="9" spans="1:20" ht="15.75">
      <c r="A9" s="2703"/>
      <c r="B9" s="2704" t="s">
        <v>2179</v>
      </c>
      <c r="C9" s="2704"/>
      <c r="D9" s="2705" t="s">
        <v>2180</v>
      </c>
      <c r="E9" s="2706">
        <v>400</v>
      </c>
      <c r="F9" s="2706" t="s">
        <v>232</v>
      </c>
      <c r="G9" s="2707"/>
      <c r="H9" s="1546">
        <v>10</v>
      </c>
      <c r="I9" s="1546"/>
      <c r="J9" s="2708"/>
      <c r="K9" s="1546"/>
      <c r="L9" s="2708"/>
      <c r="M9" s="1546">
        <v>10</v>
      </c>
      <c r="N9" s="1546"/>
      <c r="O9" s="1546"/>
      <c r="P9" s="1546"/>
      <c r="Q9" s="1547"/>
      <c r="R9" s="2709"/>
      <c r="S9" s="2710">
        <v>20</v>
      </c>
      <c r="T9" s="2711">
        <v>8000</v>
      </c>
    </row>
    <row r="10" spans="1:20" ht="15.75">
      <c r="A10" s="1319"/>
      <c r="B10" s="2704" t="s">
        <v>2181</v>
      </c>
      <c r="C10" s="2704"/>
      <c r="D10" s="2705" t="s">
        <v>2180</v>
      </c>
      <c r="E10" s="2706">
        <v>400</v>
      </c>
      <c r="F10" s="2706" t="s">
        <v>232</v>
      </c>
      <c r="G10" s="2707"/>
      <c r="H10" s="2712">
        <v>5</v>
      </c>
      <c r="I10" s="2712"/>
      <c r="J10" s="2713"/>
      <c r="K10" s="2712"/>
      <c r="L10" s="2713"/>
      <c r="M10" s="2712">
        <v>10</v>
      </c>
      <c r="N10" s="2712"/>
      <c r="O10" s="2712"/>
      <c r="P10" s="2712">
        <v>5</v>
      </c>
      <c r="Q10" s="2714"/>
      <c r="R10" s="2715"/>
      <c r="S10" s="2716">
        <v>20</v>
      </c>
      <c r="T10" s="2717">
        <v>8000</v>
      </c>
    </row>
    <row r="11" spans="1:20" ht="15.75">
      <c r="A11" s="1319"/>
      <c r="B11" s="2718" t="s">
        <v>2182</v>
      </c>
      <c r="C11" s="2719"/>
      <c r="D11" s="2705" t="s">
        <v>1235</v>
      </c>
      <c r="E11" s="2706">
        <v>1300</v>
      </c>
      <c r="F11" s="2706" t="s">
        <v>232</v>
      </c>
      <c r="G11" s="2707"/>
      <c r="H11" s="2712"/>
      <c r="I11" s="2712"/>
      <c r="J11" s="2713"/>
      <c r="K11" s="2712"/>
      <c r="L11" s="2713"/>
      <c r="M11" s="2720">
        <v>1</v>
      </c>
      <c r="N11" s="2720"/>
      <c r="O11" s="2720"/>
      <c r="P11" s="2720"/>
      <c r="Q11" s="2714"/>
      <c r="R11" s="2715"/>
      <c r="S11" s="2716">
        <v>1</v>
      </c>
      <c r="T11" s="2717">
        <v>1300</v>
      </c>
    </row>
    <row r="12" spans="1:20" ht="15.75">
      <c r="A12" s="1319"/>
      <c r="B12" s="2718" t="s">
        <v>2183</v>
      </c>
      <c r="C12" s="2718"/>
      <c r="D12" s="2705" t="s">
        <v>1072</v>
      </c>
      <c r="E12" s="2706">
        <v>875</v>
      </c>
      <c r="F12" s="2706" t="s">
        <v>232</v>
      </c>
      <c r="G12" s="2707"/>
      <c r="H12" s="2712"/>
      <c r="I12" s="2712"/>
      <c r="J12" s="2713"/>
      <c r="K12" s="2712"/>
      <c r="L12" s="2713"/>
      <c r="M12" s="2712">
        <v>1</v>
      </c>
      <c r="N12" s="2712"/>
      <c r="O12" s="2712"/>
      <c r="P12" s="2712"/>
      <c r="Q12" s="2714"/>
      <c r="R12" s="2715"/>
      <c r="S12" s="2716">
        <v>1</v>
      </c>
      <c r="T12" s="2717">
        <v>875</v>
      </c>
    </row>
    <row r="13" spans="1:20" ht="15.75">
      <c r="A13" s="1319"/>
      <c r="B13" s="2704" t="s">
        <v>2184</v>
      </c>
      <c r="C13" s="2704"/>
      <c r="D13" s="2705" t="s">
        <v>1072</v>
      </c>
      <c r="E13" s="2706">
        <v>2200</v>
      </c>
      <c r="F13" s="2706" t="s">
        <v>232</v>
      </c>
      <c r="G13" s="2707"/>
      <c r="H13" s="2712">
        <v>1</v>
      </c>
      <c r="I13" s="2712"/>
      <c r="J13" s="2713"/>
      <c r="K13" s="2712"/>
      <c r="L13" s="2713"/>
      <c r="M13" s="2712"/>
      <c r="N13" s="2712"/>
      <c r="O13" s="2712"/>
      <c r="P13" s="2720"/>
      <c r="Q13" s="2721"/>
      <c r="R13" s="2722"/>
      <c r="S13" s="2716">
        <v>1</v>
      </c>
      <c r="T13" s="2717">
        <v>2200</v>
      </c>
    </row>
    <row r="14" spans="1:20" ht="15.75">
      <c r="A14" s="2703"/>
      <c r="B14" s="2704" t="s">
        <v>2185</v>
      </c>
      <c r="C14" s="2704"/>
      <c r="D14" s="2705" t="s">
        <v>1991</v>
      </c>
      <c r="E14" s="2706">
        <v>18</v>
      </c>
      <c r="F14" s="2706" t="s">
        <v>232</v>
      </c>
      <c r="G14" s="2707"/>
      <c r="H14" s="1546">
        <v>100</v>
      </c>
      <c r="I14" s="1544"/>
      <c r="J14" s="2723"/>
      <c r="K14" s="1544"/>
      <c r="L14" s="2708"/>
      <c r="M14" s="2712">
        <v>100</v>
      </c>
      <c r="N14" s="2712"/>
      <c r="O14" s="2712"/>
      <c r="P14" s="2712">
        <v>100</v>
      </c>
      <c r="Q14" s="2714"/>
      <c r="R14" s="2715"/>
      <c r="S14" s="2716">
        <v>300</v>
      </c>
      <c r="T14" s="2717">
        <v>5400</v>
      </c>
    </row>
    <row r="15" spans="1:20" ht="15.75">
      <c r="A15" s="1319"/>
      <c r="B15" s="2704" t="s">
        <v>2186</v>
      </c>
      <c r="C15" s="2704"/>
      <c r="D15" s="2705" t="s">
        <v>1217</v>
      </c>
      <c r="E15" s="2706">
        <v>3250</v>
      </c>
      <c r="F15" s="2706" t="s">
        <v>232</v>
      </c>
      <c r="G15" s="2707"/>
      <c r="H15" s="1546"/>
      <c r="I15" s="1544"/>
      <c r="J15" s="2723"/>
      <c r="K15" s="1544"/>
      <c r="L15" s="2708"/>
      <c r="M15" s="2712">
        <v>1</v>
      </c>
      <c r="N15" s="2712"/>
      <c r="O15" s="2712"/>
      <c r="P15" s="2712"/>
      <c r="Q15" s="2714"/>
      <c r="R15" s="2715"/>
      <c r="S15" s="2716">
        <v>1</v>
      </c>
      <c r="T15" s="2717">
        <v>3250</v>
      </c>
    </row>
    <row r="16" spans="1:20" ht="15.75">
      <c r="A16" s="1319"/>
      <c r="B16" s="2704" t="s">
        <v>2187</v>
      </c>
      <c r="C16" s="2704"/>
      <c r="D16" s="2705" t="s">
        <v>2188</v>
      </c>
      <c r="E16" s="2706">
        <v>20</v>
      </c>
      <c r="F16" s="2706" t="s">
        <v>232</v>
      </c>
      <c r="G16" s="2707"/>
      <c r="H16" s="1546">
        <v>100</v>
      </c>
      <c r="I16" s="1546"/>
      <c r="J16" s="2708"/>
      <c r="K16" s="1546"/>
      <c r="L16" s="2708"/>
      <c r="M16" s="1546"/>
      <c r="N16" s="1546"/>
      <c r="O16" s="1546"/>
      <c r="P16" s="1546">
        <v>200</v>
      </c>
      <c r="Q16" s="2724"/>
      <c r="R16" s="2725"/>
      <c r="S16" s="2710">
        <v>300</v>
      </c>
      <c r="T16" s="2711">
        <v>6000</v>
      </c>
    </row>
    <row r="17" spans="1:20" ht="15.75">
      <c r="A17" s="1319"/>
      <c r="B17" s="2704" t="s">
        <v>2189</v>
      </c>
      <c r="C17" s="2704"/>
      <c r="D17" s="2705" t="s">
        <v>2188</v>
      </c>
      <c r="E17" s="2706">
        <v>35</v>
      </c>
      <c r="F17" s="2706" t="s">
        <v>232</v>
      </c>
      <c r="G17" s="2707"/>
      <c r="H17" s="2710">
        <v>25</v>
      </c>
      <c r="I17" s="1546"/>
      <c r="J17" s="2708"/>
      <c r="K17" s="2712"/>
      <c r="L17" s="2713"/>
      <c r="M17" s="1546">
        <v>25</v>
      </c>
      <c r="N17" s="1546"/>
      <c r="O17" s="1546"/>
      <c r="P17" s="1546">
        <v>50</v>
      </c>
      <c r="Q17" s="2726"/>
      <c r="R17" s="2727"/>
      <c r="S17" s="2728">
        <v>100</v>
      </c>
      <c r="T17" s="2729">
        <v>3500</v>
      </c>
    </row>
    <row r="18" spans="1:20" ht="15.75">
      <c r="A18" s="1319"/>
      <c r="B18" s="2704" t="s">
        <v>2190</v>
      </c>
      <c r="C18" s="2704"/>
      <c r="D18" s="2705" t="s">
        <v>2188</v>
      </c>
      <c r="E18" s="2706">
        <v>30</v>
      </c>
      <c r="F18" s="2706" t="s">
        <v>232</v>
      </c>
      <c r="G18" s="2707"/>
      <c r="H18" s="1546">
        <v>25</v>
      </c>
      <c r="I18" s="1546"/>
      <c r="J18" s="2708"/>
      <c r="K18" s="1546"/>
      <c r="L18" s="2708"/>
      <c r="M18" s="1546">
        <v>50</v>
      </c>
      <c r="N18" s="1546"/>
      <c r="O18" s="1544"/>
      <c r="P18" s="1546">
        <v>25</v>
      </c>
      <c r="Q18" s="1547"/>
      <c r="R18" s="2709"/>
      <c r="S18" s="2710">
        <v>100</v>
      </c>
      <c r="T18" s="2711">
        <v>3000</v>
      </c>
    </row>
    <row r="19" spans="1:20" ht="15.75">
      <c r="A19" s="1319"/>
      <c r="B19" s="2704" t="s">
        <v>2191</v>
      </c>
      <c r="C19" s="2704"/>
      <c r="D19" s="2705" t="s">
        <v>1235</v>
      </c>
      <c r="E19" s="2706">
        <v>8500</v>
      </c>
      <c r="F19" s="2706" t="s">
        <v>232</v>
      </c>
      <c r="G19" s="2707"/>
      <c r="H19" s="1544"/>
      <c r="I19" s="1544"/>
      <c r="J19" s="2723"/>
      <c r="K19" s="1544"/>
      <c r="L19" s="2723"/>
      <c r="M19" s="1546">
        <v>1</v>
      </c>
      <c r="N19" s="1546"/>
      <c r="O19" s="1546"/>
      <c r="P19" s="1546"/>
      <c r="Q19" s="1547"/>
      <c r="R19" s="2709"/>
      <c r="S19" s="2710">
        <v>1</v>
      </c>
      <c r="T19" s="2711">
        <v>8500</v>
      </c>
    </row>
    <row r="20" spans="1:20" ht="15.75">
      <c r="A20" s="2730"/>
      <c r="B20" s="2704" t="s">
        <v>2192</v>
      </c>
      <c r="C20" s="2704"/>
      <c r="D20" s="2705" t="s">
        <v>1196</v>
      </c>
      <c r="E20" s="2706">
        <v>75</v>
      </c>
      <c r="F20" s="2706" t="s">
        <v>232</v>
      </c>
      <c r="G20" s="2707"/>
      <c r="H20" s="2731">
        <v>100</v>
      </c>
      <c r="I20" s="2731"/>
      <c r="J20" s="2708"/>
      <c r="K20" s="2731"/>
      <c r="L20" s="2708"/>
      <c r="M20" s="1546">
        <v>100</v>
      </c>
      <c r="N20" s="1546"/>
      <c r="O20" s="1546"/>
      <c r="P20" s="1546">
        <v>133</v>
      </c>
      <c r="Q20" s="2732"/>
      <c r="R20" s="2733"/>
      <c r="S20" s="2734">
        <v>333</v>
      </c>
      <c r="T20" s="2735">
        <v>24975</v>
      </c>
    </row>
    <row r="21" spans="1:20" ht="15.75">
      <c r="A21" s="2730"/>
      <c r="B21" s="2736" t="s">
        <v>2193</v>
      </c>
      <c r="C21" s="2704"/>
      <c r="D21" s="2705"/>
      <c r="E21" s="2706"/>
      <c r="F21" s="2706"/>
      <c r="G21" s="2707"/>
      <c r="H21" s="2731"/>
      <c r="I21" s="2731"/>
      <c r="J21" s="2708"/>
      <c r="K21" s="2731"/>
      <c r="L21" s="2708"/>
      <c r="M21" s="1546"/>
      <c r="N21" s="1546"/>
      <c r="O21" s="1546"/>
      <c r="P21" s="2712"/>
      <c r="Q21" s="2737"/>
      <c r="R21" s="2738"/>
      <c r="S21" s="2739"/>
      <c r="T21" s="2740">
        <f>SUM(T9:T20)</f>
        <v>75000</v>
      </c>
    </row>
    <row r="22" spans="1:20" ht="15">
      <c r="A22" s="1319"/>
      <c r="B22" s="2741"/>
      <c r="C22" s="2741"/>
      <c r="D22" s="2742"/>
      <c r="E22" s="2743"/>
      <c r="F22" s="2743"/>
      <c r="G22" s="2744"/>
      <c r="H22" s="2712"/>
      <c r="I22" s="2712"/>
      <c r="J22" s="2713"/>
      <c r="K22" s="2712"/>
      <c r="L22" s="2713"/>
      <c r="M22" s="2712"/>
      <c r="N22" s="2712"/>
      <c r="O22" s="2712"/>
      <c r="P22" s="2712"/>
      <c r="Q22" s="2745"/>
      <c r="R22" s="2746"/>
      <c r="S22" s="2716"/>
      <c r="T22" s="2747"/>
    </row>
    <row r="23" spans="1:20" ht="15">
      <c r="A23" s="2658" t="s">
        <v>867</v>
      </c>
      <c r="B23" s="2659"/>
      <c r="C23" s="2601"/>
      <c r="D23" s="2660"/>
      <c r="E23" s="2661"/>
      <c r="F23" s="2601"/>
      <c r="G23" s="2601"/>
      <c r="H23" s="2601"/>
      <c r="I23" s="2601"/>
      <c r="J23" s="2601"/>
      <c r="K23" s="2601"/>
      <c r="L23" s="2601"/>
      <c r="M23" s="1063"/>
      <c r="N23" s="1063"/>
      <c r="O23" s="1063"/>
      <c r="P23" s="1063"/>
      <c r="Q23" s="1063"/>
      <c r="R23" s="1063"/>
      <c r="S23" s="1063"/>
      <c r="T23" s="1063"/>
    </row>
    <row r="24" spans="1:20" ht="15.75">
      <c r="A24" s="1308"/>
      <c r="B24" s="47"/>
      <c r="C24" s="47"/>
      <c r="D24" s="47"/>
      <c r="E24" s="2748"/>
      <c r="F24" s="2749"/>
      <c r="G24" s="2750"/>
      <c r="H24" s="2751"/>
      <c r="I24" s="2751"/>
      <c r="J24" s="2751"/>
      <c r="K24" s="2751"/>
      <c r="L24" s="2751"/>
      <c r="M24" s="2751"/>
      <c r="N24" s="2751" t="s">
        <v>866</v>
      </c>
      <c r="O24" s="2751"/>
      <c r="P24" s="2751"/>
      <c r="Q24" s="2750"/>
      <c r="R24" s="2750"/>
      <c r="S24" s="2750"/>
      <c r="T24" s="2750"/>
    </row>
    <row r="25" spans="1:20" ht="13.5" customHeight="1">
      <c r="A25" s="798" t="s">
        <v>2194</v>
      </c>
      <c r="B25" s="798"/>
      <c r="C25" s="2659"/>
      <c r="D25" s="2601"/>
      <c r="E25" s="2660"/>
      <c r="F25" s="2676" t="s">
        <v>661</v>
      </c>
      <c r="G25" s="2676"/>
      <c r="H25" s="2601"/>
      <c r="I25" s="2662"/>
      <c r="J25" s="2662"/>
      <c r="K25" s="1063"/>
      <c r="L25" s="1063"/>
      <c r="M25" s="1063"/>
      <c r="N25" s="1063"/>
      <c r="O25" s="1063"/>
      <c r="P25" s="1063"/>
      <c r="Q25" s="1063"/>
      <c r="R25" s="1063"/>
      <c r="S25" s="1063"/>
      <c r="T25" s="1063"/>
    </row>
    <row r="26" spans="1:20" ht="15">
      <c r="A26" s="1063"/>
      <c r="B26" s="2668"/>
      <c r="C26" s="1822"/>
      <c r="D26" s="2601"/>
      <c r="E26" s="2660"/>
      <c r="F26" s="2661"/>
      <c r="G26" s="2601"/>
      <c r="H26" s="2669"/>
      <c r="I26" s="1063"/>
      <c r="J26" s="2601"/>
      <c r="K26" s="1063"/>
      <c r="L26" s="1063"/>
      <c r="M26" s="1063"/>
      <c r="N26" s="1063"/>
      <c r="O26" s="1063"/>
      <c r="P26" s="1063"/>
      <c r="Q26" s="1063"/>
      <c r="R26" s="1063"/>
      <c r="S26" s="1063"/>
      <c r="T26" s="1063"/>
    </row>
    <row r="27" spans="1:20" ht="15.75">
      <c r="A27" s="1063"/>
      <c r="B27" s="2668" t="s">
        <v>2195</v>
      </c>
      <c r="C27" s="1822"/>
      <c r="D27" s="2752"/>
      <c r="E27" s="2753"/>
      <c r="F27" s="2661"/>
      <c r="G27" s="2601"/>
      <c r="H27" s="2601"/>
      <c r="I27" s="2754" t="s">
        <v>2196</v>
      </c>
      <c r="J27" s="2754"/>
      <c r="K27" s="2755"/>
      <c r="L27" s="1063"/>
      <c r="M27" s="1063"/>
      <c r="N27" s="1063"/>
      <c r="O27" s="1063"/>
      <c r="P27" s="1063"/>
      <c r="Q27" s="1063"/>
      <c r="R27" s="1063"/>
      <c r="S27" s="1063"/>
      <c r="T27" s="1063"/>
    </row>
    <row r="28" spans="1:20" ht="15">
      <c r="A28" s="1063"/>
      <c r="B28" s="2670" t="s">
        <v>2197</v>
      </c>
      <c r="C28" s="1822"/>
      <c r="D28" s="2752"/>
      <c r="E28" s="2753"/>
      <c r="F28" s="2661"/>
      <c r="G28" s="2601"/>
      <c r="H28" s="2601"/>
      <c r="I28" s="2605" t="s">
        <v>2198</v>
      </c>
      <c r="J28" s="2601"/>
      <c r="K28" s="1063"/>
      <c r="L28" s="1063"/>
      <c r="M28" s="1063"/>
      <c r="N28" s="1063"/>
      <c r="O28" s="1063"/>
      <c r="P28" s="1063"/>
      <c r="Q28" s="1063"/>
      <c r="R28" s="1063"/>
      <c r="S28" s="1063"/>
      <c r="T28" s="1063"/>
    </row>
    <row r="29" spans="1:20" ht="15">
      <c r="A29" s="1063"/>
      <c r="B29" s="2668"/>
      <c r="C29" s="1822"/>
      <c r="D29" s="2601"/>
      <c r="E29" s="2660"/>
      <c r="F29" s="2661"/>
      <c r="G29" s="2601"/>
      <c r="H29" s="2669"/>
      <c r="I29" s="1063"/>
      <c r="J29" s="2601"/>
      <c r="K29" s="1063"/>
      <c r="L29" s="1063"/>
      <c r="M29" s="1063"/>
      <c r="N29" s="1063"/>
      <c r="O29" s="1063"/>
      <c r="P29" s="1063"/>
      <c r="Q29" s="1063"/>
      <c r="R29" s="1063"/>
      <c r="S29" s="1063"/>
      <c r="T29" s="1063"/>
    </row>
    <row r="30" spans="1:20" ht="15">
      <c r="A30" s="1063"/>
      <c r="B30" s="2670"/>
      <c r="C30" s="1822"/>
      <c r="D30" s="2601"/>
      <c r="E30" s="2660"/>
      <c r="F30" s="2671" t="s">
        <v>1488</v>
      </c>
      <c r="G30" s="2601"/>
      <c r="H30" s="2605"/>
      <c r="I30" s="1063"/>
      <c r="J30" s="2601"/>
      <c r="K30" s="1063"/>
      <c r="L30" s="1063"/>
      <c r="M30" s="1063"/>
      <c r="N30" s="1063"/>
      <c r="O30" s="1063"/>
      <c r="P30" s="1063"/>
      <c r="Q30" s="1063"/>
      <c r="R30" s="1063"/>
      <c r="S30" s="1063"/>
      <c r="T30" s="1063"/>
    </row>
    <row r="31" spans="1:20" ht="15">
      <c r="A31" s="1063"/>
      <c r="B31" s="1822"/>
      <c r="C31" s="1822"/>
      <c r="D31" s="1822"/>
      <c r="E31" s="1063"/>
      <c r="F31" s="1824"/>
      <c r="G31" s="1063"/>
      <c r="H31" s="1063"/>
      <c r="I31" s="1063"/>
      <c r="J31" s="1063"/>
      <c r="K31" s="1063"/>
      <c r="L31" s="1063"/>
      <c r="M31" s="1063"/>
      <c r="N31" s="1063"/>
      <c r="O31" s="1063"/>
      <c r="P31" s="1063"/>
      <c r="Q31" s="1063"/>
      <c r="R31" s="1063"/>
      <c r="S31" s="1063"/>
      <c r="T31" s="1063"/>
    </row>
    <row r="35" spans="1:20" ht="15">
      <c r="A35" s="2687" t="s">
        <v>2175</v>
      </c>
      <c r="B35" s="2687"/>
      <c r="C35" s="2687"/>
      <c r="D35" s="2687"/>
      <c r="E35" s="2687"/>
      <c r="F35" s="2687"/>
      <c r="G35" s="2687"/>
      <c r="H35" s="2687"/>
      <c r="I35" s="2687"/>
      <c r="J35" s="2687"/>
      <c r="K35" s="2687"/>
      <c r="L35" s="2687"/>
      <c r="M35" s="2687"/>
      <c r="N35" s="2687"/>
      <c r="O35" s="2687"/>
      <c r="P35" s="2687"/>
      <c r="Q35" s="2687"/>
      <c r="R35" s="2687"/>
      <c r="S35" s="2687"/>
      <c r="T35" s="2687"/>
    </row>
    <row r="36" spans="1:20" ht="15">
      <c r="A36" s="2604"/>
      <c r="B36" s="1822"/>
      <c r="C36" s="1822"/>
      <c r="D36" s="1822"/>
      <c r="E36" s="1063"/>
      <c r="F36" s="1824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</row>
    <row r="37" spans="1:20" ht="15">
      <c r="A37" s="2604" t="s">
        <v>2176</v>
      </c>
      <c r="B37" s="1822"/>
      <c r="C37" s="1822"/>
      <c r="D37" s="1822"/>
      <c r="E37" s="1063"/>
      <c r="F37" s="1824"/>
      <c r="G37" s="1063"/>
      <c r="H37" s="1063"/>
      <c r="I37" s="1063"/>
      <c r="J37" s="1063"/>
      <c r="K37" s="1063"/>
      <c r="L37" s="1063"/>
      <c r="M37" s="1063"/>
      <c r="N37" s="1063"/>
      <c r="O37" s="1063"/>
      <c r="P37" s="1063"/>
      <c r="Q37" s="1063"/>
      <c r="R37" s="1063"/>
      <c r="S37" s="1063"/>
      <c r="T37" s="1063"/>
    </row>
    <row r="38" spans="1:20" ht="6.75" customHeight="1">
      <c r="A38" s="2604"/>
      <c r="B38" s="1822"/>
      <c r="C38" s="1822"/>
      <c r="D38" s="1822"/>
      <c r="E38" s="1063"/>
      <c r="F38" s="1824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</row>
    <row r="39" spans="1:20" ht="15">
      <c r="A39" s="2688" t="s">
        <v>2199</v>
      </c>
      <c r="B39" s="1822"/>
      <c r="C39" s="1822"/>
      <c r="D39" s="1822"/>
      <c r="E39" s="1063"/>
      <c r="F39" s="1824"/>
      <c r="G39" s="1063"/>
      <c r="H39" s="1063"/>
      <c r="I39" s="1063"/>
      <c r="J39" s="1063"/>
      <c r="K39" s="1063"/>
      <c r="L39" s="1063"/>
      <c r="M39" s="1063"/>
      <c r="N39" s="1063"/>
      <c r="O39" s="1063"/>
      <c r="P39" s="2605"/>
      <c r="Q39" s="1063"/>
      <c r="R39" s="1063"/>
      <c r="S39" s="1063"/>
      <c r="T39" s="1063"/>
    </row>
    <row r="40" spans="1:20" ht="15.75" thickBot="1">
      <c r="A40" s="2604" t="s">
        <v>135</v>
      </c>
      <c r="B40" s="1822"/>
      <c r="C40" s="1822"/>
      <c r="D40" s="1822"/>
      <c r="E40" s="1063"/>
      <c r="F40" s="1824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</row>
    <row r="41" spans="1:20" ht="15">
      <c r="A41" s="2606" t="s">
        <v>136</v>
      </c>
      <c r="B41" s="2756" t="s">
        <v>137</v>
      </c>
      <c r="C41" s="2690" t="s">
        <v>2178</v>
      </c>
      <c r="D41" s="2690" t="s">
        <v>139</v>
      </c>
      <c r="E41" s="2757" t="s">
        <v>140</v>
      </c>
      <c r="F41" s="2756" t="s">
        <v>141</v>
      </c>
      <c r="G41" s="2756" t="s">
        <v>19</v>
      </c>
      <c r="H41" s="2756"/>
      <c r="I41" s="2756"/>
      <c r="J41" s="2756"/>
      <c r="K41" s="2756"/>
      <c r="L41" s="2756"/>
      <c r="M41" s="2756"/>
      <c r="N41" s="2756"/>
      <c r="O41" s="2756"/>
      <c r="P41" s="2756"/>
      <c r="Q41" s="2756"/>
      <c r="R41" s="2691"/>
      <c r="S41" s="2691"/>
      <c r="T41" s="2758"/>
    </row>
    <row r="42" spans="1:20" ht="15">
      <c r="A42" s="2759"/>
      <c r="B42" s="2760"/>
      <c r="C42" s="2761"/>
      <c r="D42" s="2694"/>
      <c r="E42" s="2762"/>
      <c r="F42" s="2760"/>
      <c r="G42" s="2695" t="s">
        <v>144</v>
      </c>
      <c r="H42" s="2695" t="s">
        <v>145</v>
      </c>
      <c r="I42" s="2695" t="s">
        <v>146</v>
      </c>
      <c r="J42" s="2695" t="s">
        <v>147</v>
      </c>
      <c r="K42" s="2695" t="s">
        <v>148</v>
      </c>
      <c r="L42" s="2695" t="s">
        <v>149</v>
      </c>
      <c r="M42" s="2695" t="s">
        <v>150</v>
      </c>
      <c r="N42" s="2695" t="s">
        <v>151</v>
      </c>
      <c r="O42" s="2695" t="s">
        <v>152</v>
      </c>
      <c r="P42" s="2695" t="s">
        <v>153</v>
      </c>
      <c r="Q42" s="2695" t="s">
        <v>154</v>
      </c>
      <c r="R42" s="2696" t="s">
        <v>155</v>
      </c>
      <c r="S42" s="2696" t="s">
        <v>156</v>
      </c>
      <c r="T42" s="2697" t="s">
        <v>143</v>
      </c>
    </row>
    <row r="43" spans="1:20" ht="15.75">
      <c r="A43" s="2698"/>
      <c r="B43" s="2763" t="s">
        <v>2200</v>
      </c>
      <c r="C43" s="2700"/>
      <c r="D43" s="2764" t="s">
        <v>844</v>
      </c>
      <c r="E43" s="2765">
        <v>10000</v>
      </c>
      <c r="F43" s="2766" t="s">
        <v>232</v>
      </c>
      <c r="G43" s="2766"/>
      <c r="H43" s="2766">
        <v>1</v>
      </c>
      <c r="I43" s="2766"/>
      <c r="J43" s="2766"/>
      <c r="K43" s="2766"/>
      <c r="L43" s="2766"/>
      <c r="M43" s="2766"/>
      <c r="N43" s="2766"/>
      <c r="O43" s="2766"/>
      <c r="P43" s="2766">
        <v>1</v>
      </c>
      <c r="Q43" s="2766"/>
      <c r="R43" s="2767"/>
      <c r="S43" s="2767">
        <v>2</v>
      </c>
      <c r="T43" s="2768">
        <v>20000</v>
      </c>
    </row>
    <row r="44" spans="1:20" ht="15.75">
      <c r="A44" s="2703"/>
      <c r="B44" s="2704" t="s">
        <v>2201</v>
      </c>
      <c r="C44" s="2704"/>
      <c r="D44" s="2769" t="s">
        <v>844</v>
      </c>
      <c r="E44" s="2770">
        <v>40000</v>
      </c>
      <c r="F44" s="2766" t="s">
        <v>232</v>
      </c>
      <c r="G44" s="2771"/>
      <c r="H44" s="2772"/>
      <c r="I44" s="2772"/>
      <c r="J44" s="2773">
        <v>1</v>
      </c>
      <c r="K44" s="2772"/>
      <c r="L44" s="2774"/>
      <c r="M44" s="2772"/>
      <c r="N44" s="2772"/>
      <c r="O44" s="2772"/>
      <c r="P44" s="2772">
        <v>1</v>
      </c>
      <c r="Q44" s="2775"/>
      <c r="R44" s="2776"/>
      <c r="S44" s="2777">
        <v>2</v>
      </c>
      <c r="T44" s="2778">
        <v>80000</v>
      </c>
    </row>
    <row r="45" spans="1:20" ht="15.75">
      <c r="A45" s="1319"/>
      <c r="B45" s="2704"/>
      <c r="C45" s="2704"/>
      <c r="D45" s="2769"/>
      <c r="E45" s="2770"/>
      <c r="F45" s="2770"/>
      <c r="G45" s="2771"/>
      <c r="H45" s="2779"/>
      <c r="I45" s="2779"/>
      <c r="J45" s="2780"/>
      <c r="K45" s="2779"/>
      <c r="L45" s="2780"/>
      <c r="M45" s="2779"/>
      <c r="N45" s="2779"/>
      <c r="O45" s="2779"/>
      <c r="P45" s="2779"/>
      <c r="Q45" s="2781"/>
      <c r="R45" s="2782"/>
      <c r="S45" s="2783"/>
      <c r="T45" s="2784"/>
    </row>
    <row r="46" spans="1:20" ht="15.75">
      <c r="A46" s="1319"/>
      <c r="B46" s="2718"/>
      <c r="C46" s="2719"/>
      <c r="D46" s="2769"/>
      <c r="E46" s="2770"/>
      <c r="F46" s="2770"/>
      <c r="G46" s="2771"/>
      <c r="H46" s="2779"/>
      <c r="I46" s="2779"/>
      <c r="J46" s="2780"/>
      <c r="K46" s="2779"/>
      <c r="L46" s="2780"/>
      <c r="M46" s="2785"/>
      <c r="N46" s="2785"/>
      <c r="O46" s="2785"/>
      <c r="P46" s="2785"/>
      <c r="Q46" s="2781"/>
      <c r="R46" s="2782"/>
      <c r="S46" s="2783"/>
      <c r="T46" s="2784"/>
    </row>
    <row r="47" spans="1:20" ht="15.75">
      <c r="A47" s="1319"/>
      <c r="B47" s="2718"/>
      <c r="C47" s="2718"/>
      <c r="D47" s="2769"/>
      <c r="E47" s="2770"/>
      <c r="F47" s="2770"/>
      <c r="G47" s="2771"/>
      <c r="H47" s="2779"/>
      <c r="I47" s="2779"/>
      <c r="J47" s="2780"/>
      <c r="K47" s="2779"/>
      <c r="L47" s="2780"/>
      <c r="M47" s="2779"/>
      <c r="N47" s="2779"/>
      <c r="O47" s="2779"/>
      <c r="P47" s="2779"/>
      <c r="Q47" s="2781"/>
      <c r="R47" s="2782"/>
      <c r="S47" s="2783"/>
      <c r="T47" s="2784"/>
    </row>
    <row r="48" spans="1:20" ht="15.75">
      <c r="A48" s="1319"/>
      <c r="B48" s="2704"/>
      <c r="C48" s="2704"/>
      <c r="D48" s="2769"/>
      <c r="E48" s="2770"/>
      <c r="F48" s="2770"/>
      <c r="G48" s="2771"/>
      <c r="H48" s="2779"/>
      <c r="I48" s="2779"/>
      <c r="J48" s="2780"/>
      <c r="K48" s="2779"/>
      <c r="L48" s="2780"/>
      <c r="M48" s="2779"/>
      <c r="N48" s="2779"/>
      <c r="O48" s="2779"/>
      <c r="P48" s="2785"/>
      <c r="Q48" s="2786"/>
      <c r="R48" s="2787"/>
      <c r="S48" s="2783"/>
      <c r="T48" s="2784"/>
    </row>
    <row r="49" spans="1:20" ht="15.75">
      <c r="A49" s="2703"/>
      <c r="B49" s="2736" t="s">
        <v>156</v>
      </c>
      <c r="C49" s="2704"/>
      <c r="D49" s="2769"/>
      <c r="E49" s="2770"/>
      <c r="F49" s="2770"/>
      <c r="G49" s="2771"/>
      <c r="H49" s="2772"/>
      <c r="I49" s="2788"/>
      <c r="J49" s="2789"/>
      <c r="K49" s="2788"/>
      <c r="L49" s="2774"/>
      <c r="M49" s="2779"/>
      <c r="N49" s="2779"/>
      <c r="O49" s="2779"/>
      <c r="P49" s="2779"/>
      <c r="Q49" s="2781"/>
      <c r="R49" s="2782"/>
      <c r="S49" s="2783"/>
      <c r="T49" s="2790">
        <v>100000</v>
      </c>
    </row>
    <row r="50" spans="1:20" ht="15.75">
      <c r="A50" s="1319"/>
      <c r="B50" s="2704"/>
      <c r="C50" s="2704"/>
      <c r="D50" s="2769"/>
      <c r="E50" s="2770"/>
      <c r="F50" s="2770"/>
      <c r="G50" s="2771"/>
      <c r="H50" s="2772"/>
      <c r="I50" s="2788"/>
      <c r="J50" s="2789"/>
      <c r="K50" s="2788"/>
      <c r="L50" s="2774"/>
      <c r="M50" s="2779"/>
      <c r="N50" s="2779"/>
      <c r="O50" s="2779"/>
      <c r="P50" s="2779"/>
      <c r="Q50" s="2781"/>
      <c r="R50" s="2782"/>
      <c r="S50" s="2783"/>
      <c r="T50" s="2784"/>
    </row>
    <row r="51" spans="1:20" ht="15.75">
      <c r="A51" s="1319"/>
      <c r="B51" s="2704"/>
      <c r="C51" s="2704"/>
      <c r="D51" s="2769"/>
      <c r="E51" s="2770"/>
      <c r="F51" s="2770"/>
      <c r="G51" s="2771"/>
      <c r="H51" s="2772"/>
      <c r="I51" s="2772"/>
      <c r="J51" s="2774"/>
      <c r="K51" s="2772"/>
      <c r="L51" s="2774"/>
      <c r="M51" s="2772"/>
      <c r="N51" s="2772"/>
      <c r="O51" s="2772"/>
      <c r="P51" s="2772"/>
      <c r="Q51" s="2791"/>
      <c r="R51" s="2792"/>
      <c r="S51" s="2777"/>
      <c r="T51" s="2793"/>
    </row>
    <row r="52" spans="1:20" ht="15.75">
      <c r="A52" s="1319"/>
      <c r="B52" s="2704"/>
      <c r="C52" s="2704"/>
      <c r="D52" s="2705"/>
      <c r="E52" s="2706"/>
      <c r="F52" s="2706"/>
      <c r="G52" s="2707"/>
      <c r="H52" s="2710"/>
      <c r="I52" s="1546"/>
      <c r="J52" s="2708"/>
      <c r="K52" s="2712"/>
      <c r="L52" s="2713"/>
      <c r="M52" s="1546"/>
      <c r="N52" s="1546"/>
      <c r="O52" s="1546"/>
      <c r="P52" s="1546"/>
      <c r="Q52" s="2726"/>
      <c r="R52" s="2727"/>
      <c r="S52" s="2728"/>
      <c r="T52" s="2729"/>
    </row>
    <row r="53" spans="1:20" ht="15.75">
      <c r="A53" s="1319"/>
      <c r="B53" s="2704"/>
      <c r="C53" s="2704"/>
      <c r="D53" s="2705"/>
      <c r="E53" s="2706"/>
      <c r="F53" s="2706"/>
      <c r="G53" s="2707"/>
      <c r="H53" s="1546"/>
      <c r="I53" s="1546"/>
      <c r="J53" s="2708"/>
      <c r="K53" s="1546"/>
      <c r="L53" s="2708"/>
      <c r="M53" s="1546"/>
      <c r="N53" s="1546"/>
      <c r="O53" s="1544"/>
      <c r="P53" s="1546"/>
      <c r="Q53" s="1547"/>
      <c r="R53" s="2709"/>
      <c r="S53" s="2710"/>
      <c r="T53" s="2711"/>
    </row>
    <row r="54" spans="1:20" ht="15">
      <c r="A54" s="1319"/>
      <c r="B54" s="2741"/>
      <c r="C54" s="2741"/>
      <c r="D54" s="2742"/>
      <c r="E54" s="2743"/>
      <c r="F54" s="2743"/>
      <c r="G54" s="2744"/>
      <c r="H54" s="2712"/>
      <c r="I54" s="2712"/>
      <c r="J54" s="2713"/>
      <c r="K54" s="2712"/>
      <c r="L54" s="2713"/>
      <c r="M54" s="2712"/>
      <c r="N54" s="2712"/>
      <c r="O54" s="2712"/>
      <c r="P54" s="2712"/>
      <c r="Q54" s="2745"/>
      <c r="R54" s="2746"/>
      <c r="S54" s="2716"/>
      <c r="T54" s="2747"/>
    </row>
    <row r="55" spans="1:20" ht="15">
      <c r="A55" s="2658" t="s">
        <v>867</v>
      </c>
      <c r="B55" s="2659"/>
      <c r="C55" s="2601"/>
      <c r="D55" s="2660"/>
      <c r="E55" s="2661"/>
      <c r="F55" s="2601"/>
      <c r="G55" s="2601"/>
      <c r="H55" s="2601"/>
      <c r="I55" s="2601"/>
      <c r="J55" s="2601"/>
      <c r="K55" s="2601"/>
      <c r="L55" s="2601"/>
      <c r="M55" s="1063"/>
      <c r="N55" s="1063"/>
      <c r="O55" s="1063"/>
      <c r="P55" s="1063"/>
      <c r="Q55" s="1063"/>
      <c r="R55" s="1063"/>
      <c r="S55" s="1063"/>
      <c r="T55" s="1063"/>
    </row>
    <row r="56" spans="1:20" ht="15.75">
      <c r="A56" s="1308"/>
      <c r="B56" s="47"/>
      <c r="C56" s="47"/>
      <c r="D56" s="47"/>
      <c r="E56" s="2748"/>
      <c r="F56" s="2749"/>
      <c r="G56" s="2750"/>
      <c r="H56" s="2751"/>
      <c r="I56" s="2751"/>
      <c r="J56" s="2751"/>
      <c r="K56" s="2751"/>
      <c r="L56" s="2751"/>
      <c r="M56" s="2751"/>
      <c r="N56" s="2751" t="s">
        <v>866</v>
      </c>
      <c r="O56" s="2751"/>
      <c r="P56" s="2751"/>
      <c r="Q56" s="2750"/>
      <c r="R56" s="2750"/>
      <c r="S56" s="2750"/>
      <c r="T56" s="2750"/>
    </row>
    <row r="57" spans="1:20" ht="13.5" customHeight="1">
      <c r="A57" s="798" t="s">
        <v>2194</v>
      </c>
      <c r="B57" s="798"/>
      <c r="C57" s="2659"/>
      <c r="D57" s="2601"/>
      <c r="E57" s="2660"/>
      <c r="F57" s="2676" t="s">
        <v>661</v>
      </c>
      <c r="G57" s="2676"/>
      <c r="H57" s="2601"/>
      <c r="I57" s="2662"/>
      <c r="J57" s="2662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</row>
    <row r="58" spans="1:20" ht="15">
      <c r="A58" s="1063"/>
      <c r="B58" s="2668"/>
      <c r="C58" s="1822"/>
      <c r="D58" s="2601"/>
      <c r="E58" s="2660"/>
      <c r="F58" s="2661"/>
      <c r="G58" s="2601"/>
      <c r="H58" s="2669"/>
      <c r="I58" s="1063"/>
      <c r="J58" s="2601"/>
      <c r="K58" s="1063"/>
      <c r="L58" s="1063"/>
      <c r="M58" s="1063"/>
      <c r="N58" s="1063"/>
      <c r="O58" s="1063"/>
      <c r="P58" s="1063"/>
      <c r="Q58" s="1063"/>
      <c r="R58" s="1063"/>
      <c r="S58" s="1063"/>
      <c r="T58" s="1063"/>
    </row>
    <row r="59" spans="1:20" ht="15.75">
      <c r="A59" s="1063"/>
      <c r="B59" s="2668" t="s">
        <v>2195</v>
      </c>
      <c r="C59" s="1822"/>
      <c r="D59" s="2752"/>
      <c r="E59" s="2753"/>
      <c r="F59" s="2661"/>
      <c r="G59" s="2601"/>
      <c r="H59" s="2601"/>
      <c r="I59" s="2754" t="s">
        <v>2196</v>
      </c>
      <c r="J59" s="2754"/>
      <c r="K59" s="2755"/>
      <c r="L59" s="1063"/>
      <c r="M59" s="1063"/>
      <c r="N59" s="1063"/>
      <c r="O59" s="1063"/>
      <c r="P59" s="1063"/>
      <c r="Q59" s="1063"/>
      <c r="R59" s="1063"/>
      <c r="S59" s="1063"/>
      <c r="T59" s="1063"/>
    </row>
    <row r="60" spans="1:20" ht="15">
      <c r="A60" s="1063"/>
      <c r="B60" s="2670" t="s">
        <v>2197</v>
      </c>
      <c r="C60" s="1822"/>
      <c r="D60" s="2752"/>
      <c r="E60" s="2753"/>
      <c r="F60" s="2661"/>
      <c r="G60" s="2601"/>
      <c r="H60" s="2601"/>
      <c r="I60" s="2605" t="s">
        <v>2198</v>
      </c>
      <c r="J60" s="2601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</row>
    <row r="61" spans="1:20" ht="15">
      <c r="A61" s="1063"/>
      <c r="B61" s="2668"/>
      <c r="C61" s="1822"/>
      <c r="D61" s="2601"/>
      <c r="E61" s="2660"/>
      <c r="F61" s="2661"/>
      <c r="G61" s="2601"/>
      <c r="H61" s="2669"/>
      <c r="I61" s="1063"/>
      <c r="J61" s="2601"/>
      <c r="K61" s="1063"/>
      <c r="L61" s="1063"/>
      <c r="M61" s="1063"/>
      <c r="N61" s="1063"/>
      <c r="O61" s="1063"/>
      <c r="P61" s="1063"/>
      <c r="Q61" s="1063"/>
      <c r="R61" s="1063"/>
      <c r="S61" s="1063"/>
      <c r="T61" s="1063"/>
    </row>
    <row r="62" spans="1:20" ht="15">
      <c r="A62" s="1063"/>
      <c r="B62" s="2670"/>
      <c r="C62" s="1822"/>
      <c r="D62" s="2601"/>
      <c r="E62" s="2660"/>
      <c r="F62" s="2671" t="s">
        <v>1488</v>
      </c>
      <c r="G62" s="2601"/>
      <c r="H62" s="2605"/>
      <c r="I62" s="1063"/>
      <c r="J62" s="2601"/>
      <c r="K62" s="1063"/>
      <c r="L62" s="1063"/>
      <c r="M62" s="1063"/>
      <c r="N62" s="1063"/>
      <c r="O62" s="1063"/>
      <c r="P62" s="1063"/>
      <c r="Q62" s="1063"/>
      <c r="R62" s="1063"/>
      <c r="S62" s="1063"/>
      <c r="T62" s="1063"/>
    </row>
    <row r="63" spans="1:20" ht="15">
      <c r="A63" s="1063"/>
      <c r="B63" s="1822"/>
      <c r="C63" s="1822"/>
      <c r="D63" s="1822"/>
      <c r="E63" s="1063"/>
      <c r="F63" s="1824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</row>
    <row r="64" spans="1:20" ht="15">
      <c r="A64" s="1063"/>
      <c r="B64" s="1822"/>
      <c r="C64" s="1822"/>
      <c r="D64" s="1822"/>
      <c r="E64" s="1063"/>
      <c r="F64" s="1824"/>
      <c r="G64" s="1063"/>
      <c r="H64" s="1063"/>
      <c r="I64" s="1063"/>
      <c r="J64" s="1063"/>
      <c r="K64" s="1063"/>
      <c r="L64" s="1063"/>
      <c r="M64" s="1063"/>
      <c r="N64" s="1063"/>
      <c r="O64" s="1063"/>
      <c r="P64" s="1063"/>
      <c r="Q64" s="1063"/>
      <c r="R64" s="1063"/>
      <c r="S64" s="1063"/>
      <c r="T64" s="1063"/>
    </row>
    <row r="69" spans="1:20" ht="23.25" customHeight="1">
      <c r="A69" s="2687" t="s">
        <v>2175</v>
      </c>
      <c r="B69" s="2687"/>
      <c r="C69" s="2687"/>
      <c r="D69" s="2687"/>
      <c r="E69" s="2687"/>
      <c r="F69" s="2687"/>
      <c r="G69" s="2687"/>
      <c r="H69" s="2687"/>
      <c r="I69" s="2687"/>
      <c r="J69" s="2687"/>
      <c r="K69" s="2687"/>
      <c r="L69" s="2687"/>
      <c r="M69" s="2687"/>
      <c r="N69" s="2687"/>
      <c r="O69" s="2687"/>
      <c r="P69" s="2687"/>
      <c r="Q69" s="2687"/>
      <c r="R69" s="2687"/>
      <c r="S69" s="2687"/>
      <c r="T69" s="2687"/>
    </row>
    <row r="70" spans="1:20" ht="15">
      <c r="A70" s="2604"/>
      <c r="B70" s="1822"/>
      <c r="C70" s="1822"/>
      <c r="D70" s="1822"/>
      <c r="E70" s="1063"/>
      <c r="F70" s="1824"/>
      <c r="G70" s="1063"/>
      <c r="H70" s="1063"/>
      <c r="I70" s="1063"/>
      <c r="J70" s="1063"/>
      <c r="K70" s="1063"/>
      <c r="L70" s="1063"/>
      <c r="M70" s="1063"/>
      <c r="N70" s="1063"/>
      <c r="O70" s="1063"/>
      <c r="P70" s="1063"/>
      <c r="Q70" s="1063"/>
      <c r="R70" s="1063"/>
      <c r="S70" s="1063"/>
      <c r="T70" s="1063"/>
    </row>
    <row r="71" spans="1:20" ht="15">
      <c r="A71" s="2604" t="s">
        <v>2176</v>
      </c>
      <c r="B71" s="1822"/>
      <c r="C71" s="1822"/>
      <c r="D71" s="1822"/>
      <c r="E71" s="1063"/>
      <c r="F71" s="1824"/>
      <c r="G71" s="1063"/>
      <c r="H71" s="1063"/>
      <c r="I71" s="1063"/>
      <c r="J71" s="1063"/>
      <c r="K71" s="1063"/>
      <c r="L71" s="1063"/>
      <c r="M71" s="1063"/>
      <c r="N71" s="1063"/>
      <c r="O71" s="1063"/>
      <c r="P71" s="1063"/>
      <c r="Q71" s="1063"/>
      <c r="R71" s="1063"/>
      <c r="S71" s="1063"/>
      <c r="T71" s="1063"/>
    </row>
    <row r="72" spans="1:20" ht="15">
      <c r="A72" s="2688" t="s">
        <v>2202</v>
      </c>
      <c r="B72" s="1822"/>
      <c r="C72" s="1822"/>
      <c r="D72" s="1822"/>
      <c r="E72" s="1063"/>
      <c r="F72" s="1824"/>
      <c r="G72" s="1063"/>
      <c r="H72" s="1063"/>
      <c r="I72" s="1063"/>
      <c r="J72" s="1063"/>
      <c r="K72" s="1063"/>
      <c r="L72" s="1063"/>
      <c r="M72" s="1063"/>
      <c r="N72" s="1063"/>
      <c r="O72" s="1063"/>
      <c r="P72" s="2605"/>
      <c r="Q72" s="1063"/>
      <c r="R72" s="1063"/>
      <c r="S72" s="1063"/>
      <c r="T72" s="1063"/>
    </row>
    <row r="73" spans="1:20" ht="15.75" thickBot="1">
      <c r="A73" s="2604" t="s">
        <v>135</v>
      </c>
      <c r="B73" s="1822"/>
      <c r="C73" s="1822"/>
      <c r="D73" s="1822"/>
      <c r="E73" s="1063"/>
      <c r="F73" s="1824"/>
      <c r="G73" s="1063"/>
      <c r="H73" s="1063"/>
      <c r="I73" s="1063"/>
      <c r="J73" s="1063"/>
      <c r="K73" s="1063"/>
      <c r="L73" s="1063"/>
      <c r="M73" s="1063"/>
      <c r="N73" s="1063"/>
      <c r="O73" s="1063"/>
      <c r="P73" s="1063"/>
      <c r="Q73" s="1063"/>
      <c r="R73" s="1063"/>
      <c r="S73" s="1063"/>
      <c r="T73" s="1063"/>
    </row>
    <row r="74" spans="1:20" ht="15">
      <c r="A74" s="2606" t="s">
        <v>136</v>
      </c>
      <c r="B74" s="2756" t="s">
        <v>137</v>
      </c>
      <c r="C74" s="2690" t="s">
        <v>2178</v>
      </c>
      <c r="D74" s="2690" t="s">
        <v>139</v>
      </c>
      <c r="E74" s="2757" t="s">
        <v>140</v>
      </c>
      <c r="F74" s="2756" t="s">
        <v>141</v>
      </c>
      <c r="G74" s="2756" t="s">
        <v>19</v>
      </c>
      <c r="H74" s="2756"/>
      <c r="I74" s="2756"/>
      <c r="J74" s="2756"/>
      <c r="K74" s="2756"/>
      <c r="L74" s="2756"/>
      <c r="M74" s="2756"/>
      <c r="N74" s="2756"/>
      <c r="O74" s="2756"/>
      <c r="P74" s="2756"/>
      <c r="Q74" s="2756"/>
      <c r="R74" s="2691"/>
      <c r="S74" s="2691"/>
      <c r="T74" s="2758"/>
    </row>
    <row r="75" spans="1:20" ht="15">
      <c r="A75" s="2759"/>
      <c r="B75" s="2760"/>
      <c r="C75" s="2761"/>
      <c r="D75" s="2694"/>
      <c r="E75" s="2762"/>
      <c r="F75" s="2760"/>
      <c r="G75" s="2695" t="s">
        <v>144</v>
      </c>
      <c r="H75" s="2695" t="s">
        <v>145</v>
      </c>
      <c r="I75" s="2695" t="s">
        <v>146</v>
      </c>
      <c r="J75" s="2695" t="s">
        <v>147</v>
      </c>
      <c r="K75" s="2695" t="s">
        <v>148</v>
      </c>
      <c r="L75" s="2695" t="s">
        <v>149</v>
      </c>
      <c r="M75" s="2695" t="s">
        <v>150</v>
      </c>
      <c r="N75" s="2695" t="s">
        <v>151</v>
      </c>
      <c r="O75" s="2695" t="s">
        <v>152</v>
      </c>
      <c r="P75" s="2695" t="s">
        <v>153</v>
      </c>
      <c r="Q75" s="2695" t="s">
        <v>154</v>
      </c>
      <c r="R75" s="2696" t="s">
        <v>155</v>
      </c>
      <c r="S75" s="2696" t="s">
        <v>156</v>
      </c>
      <c r="T75" s="2697" t="s">
        <v>143</v>
      </c>
    </row>
    <row r="76" spans="1:20" ht="15.75">
      <c r="A76" s="2698"/>
      <c r="B76" s="2763" t="s">
        <v>983</v>
      </c>
      <c r="C76" s="2700"/>
      <c r="D76" s="2764" t="s">
        <v>589</v>
      </c>
      <c r="E76" s="2765">
        <v>500</v>
      </c>
      <c r="F76" s="2766" t="s">
        <v>232</v>
      </c>
      <c r="G76" s="2766"/>
      <c r="H76" s="2766"/>
      <c r="I76" s="2766"/>
      <c r="J76" s="2766">
        <v>50</v>
      </c>
      <c r="K76" s="2766"/>
      <c r="L76" s="2766"/>
      <c r="M76" s="2766"/>
      <c r="N76" s="2766"/>
      <c r="O76" s="2766"/>
      <c r="P76" s="2766"/>
      <c r="Q76" s="2766"/>
      <c r="R76" s="2767"/>
      <c r="S76" s="2767">
        <v>50</v>
      </c>
      <c r="T76" s="2768">
        <v>25000</v>
      </c>
    </row>
    <row r="77" spans="1:20" ht="15.75">
      <c r="A77" s="2703"/>
      <c r="B77" s="2704" t="s">
        <v>2203</v>
      </c>
      <c r="C77" s="2704"/>
      <c r="D77" s="2769" t="s">
        <v>600</v>
      </c>
      <c r="E77" s="2770">
        <v>760</v>
      </c>
      <c r="F77" s="2766" t="s">
        <v>232</v>
      </c>
      <c r="G77" s="2771"/>
      <c r="H77" s="2772"/>
      <c r="I77" s="2772"/>
      <c r="J77" s="2773"/>
      <c r="K77" s="2772"/>
      <c r="L77" s="2774"/>
      <c r="M77" s="2772"/>
      <c r="N77" s="2772"/>
      <c r="O77" s="2772"/>
      <c r="P77" s="2772">
        <v>15</v>
      </c>
      <c r="Q77" s="2775"/>
      <c r="R77" s="2776"/>
      <c r="S77" s="2777">
        <v>15</v>
      </c>
      <c r="T77" s="2778">
        <v>11400</v>
      </c>
    </row>
    <row r="78" spans="1:20" ht="15.75">
      <c r="A78" s="1319"/>
      <c r="B78" s="2704" t="s">
        <v>847</v>
      </c>
      <c r="C78" s="2704"/>
      <c r="D78" s="2769" t="s">
        <v>600</v>
      </c>
      <c r="E78" s="2770">
        <v>680</v>
      </c>
      <c r="F78" s="2766" t="s">
        <v>232</v>
      </c>
      <c r="G78" s="2771"/>
      <c r="H78" s="2779"/>
      <c r="I78" s="2779"/>
      <c r="J78" s="2780"/>
      <c r="K78" s="2779"/>
      <c r="L78" s="2780"/>
      <c r="M78" s="2779"/>
      <c r="N78" s="2779"/>
      <c r="O78" s="2779"/>
      <c r="P78" s="2779">
        <v>20</v>
      </c>
      <c r="Q78" s="2781"/>
      <c r="R78" s="2782"/>
      <c r="S78" s="2783">
        <v>20</v>
      </c>
      <c r="T78" s="2794">
        <v>13600</v>
      </c>
    </row>
    <row r="79" spans="1:20" ht="15.75">
      <c r="A79" s="1319"/>
      <c r="B79" s="2718"/>
      <c r="C79" s="2719"/>
      <c r="D79" s="2769"/>
      <c r="E79" s="2770"/>
      <c r="F79" s="2770"/>
      <c r="G79" s="2771"/>
      <c r="H79" s="2779"/>
      <c r="I79" s="2779"/>
      <c r="J79" s="2780"/>
      <c r="K79" s="2779"/>
      <c r="L79" s="2780"/>
      <c r="M79" s="2785"/>
      <c r="N79" s="2785"/>
      <c r="O79" s="2785"/>
      <c r="P79" s="2785"/>
      <c r="Q79" s="2781"/>
      <c r="R79" s="2782"/>
      <c r="S79" s="2783"/>
      <c r="T79" s="2784"/>
    </row>
    <row r="80" spans="1:20" ht="15.75">
      <c r="A80" s="2703"/>
      <c r="B80" s="2704" t="s">
        <v>156</v>
      </c>
      <c r="C80" s="2704"/>
      <c r="D80" s="2769"/>
      <c r="E80" s="2770"/>
      <c r="F80" s="2770"/>
      <c r="G80" s="2771"/>
      <c r="H80" s="2772"/>
      <c r="I80" s="2788"/>
      <c r="J80" s="2789"/>
      <c r="K80" s="2788"/>
      <c r="L80" s="2774"/>
      <c r="M80" s="2779"/>
      <c r="N80" s="2779"/>
      <c r="O80" s="2779"/>
      <c r="P80" s="2779"/>
      <c r="Q80" s="2781"/>
      <c r="R80" s="2782"/>
      <c r="S80" s="2783"/>
      <c r="T80" s="2790">
        <f>SUM(T76:T79)</f>
        <v>50000</v>
      </c>
    </row>
    <row r="81" spans="1:20" ht="15">
      <c r="A81" s="1319"/>
      <c r="B81" s="2741"/>
      <c r="C81" s="2741"/>
      <c r="D81" s="2742"/>
      <c r="E81" s="2743"/>
      <c r="F81" s="2743"/>
      <c r="G81" s="2744"/>
      <c r="H81" s="2712"/>
      <c r="I81" s="2712"/>
      <c r="J81" s="2713"/>
      <c r="K81" s="2712"/>
      <c r="L81" s="2713"/>
      <c r="M81" s="2712"/>
      <c r="N81" s="2712"/>
      <c r="O81" s="2712"/>
      <c r="P81" s="2712"/>
      <c r="Q81" s="2745"/>
      <c r="R81" s="2746"/>
      <c r="S81" s="2716"/>
      <c r="T81" s="2747"/>
    </row>
    <row r="82" spans="1:20" ht="15">
      <c r="A82" s="2658" t="s">
        <v>867</v>
      </c>
      <c r="B82" s="2659"/>
      <c r="C82" s="2601"/>
      <c r="D82" s="2660"/>
      <c r="E82" s="2661"/>
      <c r="F82" s="2601"/>
      <c r="G82" s="2601"/>
      <c r="H82" s="2601"/>
      <c r="I82" s="2601"/>
      <c r="J82" s="2601"/>
      <c r="K82" s="2601"/>
      <c r="L82" s="2601"/>
      <c r="M82" s="1063"/>
      <c r="N82" s="1063"/>
      <c r="O82" s="1063"/>
      <c r="P82" s="1063"/>
      <c r="Q82" s="1063"/>
      <c r="R82" s="1063"/>
      <c r="S82" s="1063"/>
      <c r="T82" s="1063"/>
    </row>
    <row r="83" spans="1:20" ht="15.75">
      <c r="A83" s="1308"/>
      <c r="B83" s="47"/>
      <c r="C83" s="47"/>
      <c r="D83" s="47"/>
      <c r="E83" s="2748"/>
      <c r="F83" s="2749"/>
      <c r="G83" s="2750"/>
      <c r="H83" s="2751"/>
      <c r="I83" s="2751"/>
      <c r="J83" s="2751"/>
      <c r="K83" s="2751"/>
      <c r="L83" s="2751"/>
      <c r="M83" s="2751"/>
      <c r="N83" s="2751" t="s">
        <v>866</v>
      </c>
      <c r="O83" s="2751"/>
      <c r="P83" s="2751"/>
      <c r="Q83" s="2750"/>
      <c r="R83" s="2750"/>
      <c r="S83" s="2750"/>
      <c r="T83" s="2750"/>
    </row>
    <row r="84" spans="1:20" ht="13.5" customHeight="1">
      <c r="A84" s="798" t="s">
        <v>2194</v>
      </c>
      <c r="B84" s="798"/>
      <c r="C84" s="2659"/>
      <c r="D84" s="2601"/>
      <c r="E84" s="2660"/>
      <c r="F84" s="2676" t="s">
        <v>661</v>
      </c>
      <c r="G84" s="2676"/>
      <c r="H84" s="2601"/>
      <c r="I84" s="2662"/>
      <c r="J84" s="2662"/>
      <c r="K84" s="1063"/>
      <c r="L84" s="1063"/>
      <c r="M84" s="1063"/>
      <c r="N84" s="1063"/>
      <c r="O84" s="1063"/>
      <c r="P84" s="1063"/>
      <c r="Q84" s="1063"/>
      <c r="R84" s="1063"/>
      <c r="S84" s="1063"/>
      <c r="T84" s="1063"/>
    </row>
    <row r="85" spans="1:20" ht="15">
      <c r="A85" s="1063"/>
      <c r="B85" s="2668"/>
      <c r="C85" s="1822"/>
      <c r="D85" s="2601"/>
      <c r="E85" s="2660"/>
      <c r="F85" s="2661"/>
      <c r="G85" s="2601"/>
      <c r="H85" s="2669"/>
      <c r="I85" s="1063"/>
      <c r="J85" s="2601"/>
      <c r="K85" s="1063"/>
      <c r="L85" s="1063"/>
      <c r="M85" s="1063"/>
      <c r="N85" s="1063"/>
      <c r="O85" s="1063"/>
      <c r="P85" s="1063"/>
      <c r="Q85" s="1063"/>
      <c r="R85" s="1063"/>
      <c r="S85" s="1063"/>
      <c r="T85" s="1063"/>
    </row>
    <row r="86" spans="1:20" ht="15.75">
      <c r="A86" s="1063"/>
      <c r="B86" s="2668" t="s">
        <v>2195</v>
      </c>
      <c r="C86" s="1822"/>
      <c r="D86" s="2752"/>
      <c r="E86" s="2753"/>
      <c r="F86" s="2661"/>
      <c r="G86" s="2601"/>
      <c r="H86" s="2601"/>
      <c r="I86" s="2754" t="s">
        <v>2196</v>
      </c>
      <c r="J86" s="2754"/>
      <c r="K86" s="2755"/>
      <c r="L86" s="1063"/>
      <c r="M86" s="1063"/>
      <c r="N86" s="1063"/>
      <c r="O86" s="1063"/>
      <c r="P86" s="1063"/>
      <c r="Q86" s="1063"/>
      <c r="R86" s="1063"/>
      <c r="S86" s="1063"/>
      <c r="T86" s="1063"/>
    </row>
    <row r="87" spans="1:20" ht="15">
      <c r="A87" s="1063"/>
      <c r="B87" s="2670" t="s">
        <v>2197</v>
      </c>
      <c r="C87" s="1822"/>
      <c r="D87" s="2752"/>
      <c r="E87" s="2753"/>
      <c r="F87" s="2661"/>
      <c r="G87" s="2601"/>
      <c r="H87" s="2601"/>
      <c r="I87" s="2605" t="s">
        <v>2198</v>
      </c>
      <c r="J87" s="2601"/>
      <c r="K87" s="1063"/>
      <c r="L87" s="1063"/>
      <c r="M87" s="1063"/>
      <c r="N87" s="1063"/>
      <c r="O87" s="1063"/>
      <c r="P87" s="1063"/>
      <c r="Q87" s="1063"/>
      <c r="R87" s="1063"/>
      <c r="S87" s="1063"/>
      <c r="T87" s="1063"/>
    </row>
    <row r="88" spans="1:20" ht="15">
      <c r="A88" s="1063"/>
      <c r="B88" s="2668"/>
      <c r="C88" s="1822"/>
      <c r="D88" s="2601"/>
      <c r="E88" s="2660"/>
      <c r="F88" s="2661"/>
      <c r="G88" s="2601"/>
      <c r="H88" s="2669"/>
      <c r="I88" s="1063"/>
      <c r="J88" s="2601"/>
      <c r="K88" s="1063"/>
      <c r="L88" s="1063"/>
      <c r="M88" s="1063"/>
      <c r="N88" s="1063"/>
      <c r="O88" s="1063"/>
      <c r="P88" s="1063"/>
      <c r="Q88" s="1063"/>
      <c r="R88" s="1063"/>
      <c r="S88" s="1063"/>
      <c r="T88" s="1063"/>
    </row>
    <row r="89" spans="1:20" ht="15">
      <c r="A89" s="1063"/>
      <c r="B89" s="2670"/>
      <c r="C89" s="1822"/>
      <c r="D89" s="2601"/>
      <c r="E89" s="2660"/>
      <c r="F89" s="2671" t="s">
        <v>1488</v>
      </c>
      <c r="G89" s="2601"/>
      <c r="H89" s="2605"/>
      <c r="I89" s="1063"/>
      <c r="J89" s="2601"/>
      <c r="K89" s="1063"/>
      <c r="L89" s="1063"/>
      <c r="M89" s="1063"/>
      <c r="N89" s="1063"/>
      <c r="O89" s="1063"/>
      <c r="P89" s="1063"/>
      <c r="Q89" s="1063"/>
      <c r="R89" s="1063"/>
      <c r="S89" s="1063"/>
      <c r="T89" s="1063"/>
    </row>
    <row r="90" spans="1:20" ht="15">
      <c r="A90" s="1063"/>
      <c r="B90" s="1822"/>
      <c r="C90" s="1822"/>
      <c r="D90" s="1822"/>
      <c r="E90" s="1063"/>
      <c r="F90" s="1824"/>
      <c r="G90" s="1063"/>
      <c r="H90" s="1063"/>
      <c r="I90" s="1063"/>
      <c r="J90" s="1063"/>
      <c r="K90" s="1063"/>
      <c r="L90" s="1063"/>
      <c r="M90" s="1063"/>
      <c r="N90" s="1063"/>
      <c r="O90" s="1063"/>
      <c r="P90" s="1063"/>
      <c r="Q90" s="1063"/>
      <c r="R90" s="1063"/>
      <c r="S90" s="1063"/>
      <c r="T90" s="1063"/>
    </row>
    <row r="91" spans="1:20" ht="15">
      <c r="A91" s="1063"/>
      <c r="B91" s="1822"/>
      <c r="C91" s="1822"/>
      <c r="D91" s="1822"/>
      <c r="E91" s="1063"/>
      <c r="F91" s="1824"/>
      <c r="G91" s="1063"/>
      <c r="H91" s="1063"/>
      <c r="I91" s="1063"/>
      <c r="J91" s="1063"/>
      <c r="K91" s="1063"/>
      <c r="L91" s="1063"/>
      <c r="M91" s="1063"/>
      <c r="N91" s="1063"/>
      <c r="O91" s="1063"/>
      <c r="P91" s="1063"/>
      <c r="Q91" s="1063"/>
      <c r="R91" s="1063"/>
      <c r="S91" s="1063"/>
      <c r="T91" s="1063"/>
    </row>
    <row r="103" spans="1:20" ht="23.25" customHeight="1">
      <c r="A103" s="2687" t="s">
        <v>2175</v>
      </c>
      <c r="B103" s="2687"/>
      <c r="C103" s="2687"/>
      <c r="D103" s="2687"/>
      <c r="E103" s="2687"/>
      <c r="F103" s="2687"/>
      <c r="G103" s="2687"/>
      <c r="H103" s="2687"/>
      <c r="I103" s="2687"/>
      <c r="J103" s="2687"/>
      <c r="K103" s="2687"/>
      <c r="L103" s="2687"/>
      <c r="M103" s="2687"/>
      <c r="N103" s="2687"/>
      <c r="O103" s="2687"/>
      <c r="P103" s="2687"/>
      <c r="Q103" s="2687"/>
      <c r="R103" s="2687"/>
      <c r="S103" s="2687"/>
      <c r="T103" s="2687"/>
    </row>
    <row r="104" spans="1:20" ht="15">
      <c r="A104" s="2604"/>
      <c r="B104" s="1822"/>
      <c r="C104" s="1822"/>
      <c r="D104" s="1822"/>
      <c r="E104" s="1063"/>
      <c r="F104" s="1824"/>
      <c r="G104" s="1063"/>
      <c r="H104" s="1063"/>
      <c r="I104" s="1063"/>
      <c r="J104" s="1063"/>
      <c r="K104" s="1063"/>
      <c r="L104" s="1063"/>
      <c r="M104" s="1063"/>
      <c r="N104" s="1063"/>
      <c r="O104" s="1063"/>
      <c r="P104" s="1063"/>
      <c r="Q104" s="1063"/>
      <c r="R104" s="1063"/>
      <c r="S104" s="1063"/>
      <c r="T104" s="1063"/>
    </row>
    <row r="105" spans="1:20" ht="15">
      <c r="A105" s="2604" t="s">
        <v>2176</v>
      </c>
      <c r="B105" s="1822"/>
      <c r="C105" s="1822"/>
      <c r="D105" s="1822"/>
      <c r="E105" s="1063"/>
      <c r="F105" s="1824"/>
      <c r="G105" s="1063"/>
      <c r="H105" s="1063"/>
      <c r="I105" s="1063"/>
      <c r="J105" s="1063"/>
      <c r="K105" s="1063"/>
      <c r="L105" s="1063"/>
      <c r="M105" s="1063"/>
      <c r="N105" s="1063"/>
      <c r="O105" s="1063"/>
      <c r="P105" s="1063"/>
      <c r="Q105" s="1063"/>
      <c r="R105" s="1063"/>
      <c r="S105" s="1063"/>
      <c r="T105" s="1063"/>
    </row>
    <row r="106" spans="1:20" ht="15">
      <c r="A106" s="2688" t="s">
        <v>2204</v>
      </c>
      <c r="B106" s="1822"/>
      <c r="C106" s="1822"/>
      <c r="D106" s="1822"/>
      <c r="E106" s="1063"/>
      <c r="F106" s="1824"/>
      <c r="G106" s="1063"/>
      <c r="H106" s="1063"/>
      <c r="I106" s="1063"/>
      <c r="J106" s="1063"/>
      <c r="K106" s="1063"/>
      <c r="L106" s="1063"/>
      <c r="M106" s="1063"/>
      <c r="N106" s="1063"/>
      <c r="O106" s="1063"/>
      <c r="P106" s="2605"/>
      <c r="Q106" s="1063"/>
      <c r="R106" s="1063"/>
      <c r="S106" s="1063"/>
      <c r="T106" s="1063"/>
    </row>
    <row r="107" spans="1:20" ht="15.75" thickBot="1">
      <c r="A107" s="2604" t="s">
        <v>135</v>
      </c>
      <c r="B107" s="1822"/>
      <c r="C107" s="1822"/>
      <c r="D107" s="1822"/>
      <c r="E107" s="1063"/>
      <c r="F107" s="1824"/>
      <c r="G107" s="1063"/>
      <c r="H107" s="1063"/>
      <c r="I107" s="1063"/>
      <c r="J107" s="1063"/>
      <c r="K107" s="1063"/>
      <c r="L107" s="1063"/>
      <c r="M107" s="1063"/>
      <c r="N107" s="1063"/>
      <c r="O107" s="1063"/>
      <c r="P107" s="1063"/>
      <c r="Q107" s="1063"/>
      <c r="R107" s="1063"/>
      <c r="S107" s="1063"/>
      <c r="T107" s="1063"/>
    </row>
    <row r="108" spans="1:20" ht="15">
      <c r="A108" s="2606" t="s">
        <v>136</v>
      </c>
      <c r="B108" s="2756" t="s">
        <v>137</v>
      </c>
      <c r="C108" s="2690" t="s">
        <v>2178</v>
      </c>
      <c r="D108" s="2690" t="s">
        <v>139</v>
      </c>
      <c r="E108" s="2757" t="s">
        <v>140</v>
      </c>
      <c r="F108" s="2756" t="s">
        <v>141</v>
      </c>
      <c r="G108" s="2756" t="s">
        <v>19</v>
      </c>
      <c r="H108" s="2756"/>
      <c r="I108" s="2756"/>
      <c r="J108" s="2756"/>
      <c r="K108" s="2756"/>
      <c r="L108" s="2756"/>
      <c r="M108" s="2756"/>
      <c r="N108" s="2756"/>
      <c r="O108" s="2756"/>
      <c r="P108" s="2756"/>
      <c r="Q108" s="2756"/>
      <c r="R108" s="2691"/>
      <c r="S108" s="2691"/>
      <c r="T108" s="2758"/>
    </row>
    <row r="109" spans="1:20" ht="15">
      <c r="A109" s="2759"/>
      <c r="B109" s="2760"/>
      <c r="C109" s="2761"/>
      <c r="D109" s="2694"/>
      <c r="E109" s="2762"/>
      <c r="F109" s="2760"/>
      <c r="G109" s="2695" t="s">
        <v>144</v>
      </c>
      <c r="H109" s="2695" t="s">
        <v>145</v>
      </c>
      <c r="I109" s="2695" t="s">
        <v>146</v>
      </c>
      <c r="J109" s="2695" t="s">
        <v>147</v>
      </c>
      <c r="K109" s="2695" t="s">
        <v>148</v>
      </c>
      <c r="L109" s="2695" t="s">
        <v>149</v>
      </c>
      <c r="M109" s="2695" t="s">
        <v>150</v>
      </c>
      <c r="N109" s="2695" t="s">
        <v>151</v>
      </c>
      <c r="O109" s="2695" t="s">
        <v>152</v>
      </c>
      <c r="P109" s="2695" t="s">
        <v>153</v>
      </c>
      <c r="Q109" s="2695" t="s">
        <v>154</v>
      </c>
      <c r="R109" s="2696" t="s">
        <v>155</v>
      </c>
      <c r="S109" s="2696" t="s">
        <v>156</v>
      </c>
      <c r="T109" s="2697" t="s">
        <v>143</v>
      </c>
    </row>
    <row r="110" spans="1:20" ht="15.75">
      <c r="A110" s="2698"/>
      <c r="B110" s="2763"/>
      <c r="C110" s="2700"/>
      <c r="D110" s="2764"/>
      <c r="E110" s="2765"/>
      <c r="F110" s="2766"/>
      <c r="G110" s="2766"/>
      <c r="H110" s="2766"/>
      <c r="I110" s="2766"/>
      <c r="J110" s="2766"/>
      <c r="K110" s="2766"/>
      <c r="L110" s="2766"/>
      <c r="M110" s="2766"/>
      <c r="N110" s="2766"/>
      <c r="O110" s="2766"/>
      <c r="P110" s="2766"/>
      <c r="Q110" s="2766"/>
      <c r="R110" s="2767"/>
      <c r="S110" s="2767"/>
      <c r="T110" s="2768"/>
    </row>
    <row r="111" spans="1:20" ht="15.75">
      <c r="A111" s="2703"/>
      <c r="B111" s="2704" t="s">
        <v>2205</v>
      </c>
      <c r="C111" s="2704"/>
      <c r="D111" s="2769" t="s">
        <v>589</v>
      </c>
      <c r="E111" s="2770">
        <v>303</v>
      </c>
      <c r="F111" s="2766" t="s">
        <v>232</v>
      </c>
      <c r="G111" s="2771"/>
      <c r="H111" s="2772"/>
      <c r="I111" s="2772"/>
      <c r="J111" s="2773"/>
      <c r="K111" s="2772"/>
      <c r="L111" s="2774"/>
      <c r="M111" s="2772"/>
      <c r="N111" s="2772"/>
      <c r="O111" s="2772"/>
      <c r="P111" s="2772">
        <v>148</v>
      </c>
      <c r="Q111" s="2775"/>
      <c r="R111" s="2776"/>
      <c r="S111" s="2777">
        <v>148</v>
      </c>
      <c r="T111" s="2778">
        <v>45000</v>
      </c>
    </row>
    <row r="112" spans="1:20" ht="15.75">
      <c r="A112" s="1319"/>
      <c r="B112" s="2704"/>
      <c r="C112" s="2704"/>
      <c r="D112" s="2769"/>
      <c r="E112" s="2770"/>
      <c r="F112" s="2770"/>
      <c r="G112" s="2771"/>
      <c r="H112" s="2779"/>
      <c r="I112" s="2779"/>
      <c r="J112" s="2780"/>
      <c r="K112" s="2779"/>
      <c r="L112" s="2780"/>
      <c r="M112" s="2779"/>
      <c r="N112" s="2779"/>
      <c r="O112" s="2779"/>
      <c r="P112" s="2779"/>
      <c r="Q112" s="2781"/>
      <c r="R112" s="2782"/>
      <c r="S112" s="2783"/>
      <c r="T112" s="2784"/>
    </row>
    <row r="113" spans="1:20" ht="15.75">
      <c r="A113" s="1319"/>
      <c r="B113" s="2718"/>
      <c r="C113" s="2719"/>
      <c r="D113" s="2769"/>
      <c r="E113" s="2770"/>
      <c r="F113" s="2770"/>
      <c r="G113" s="2771"/>
      <c r="H113" s="2779"/>
      <c r="I113" s="2779"/>
      <c r="J113" s="2780"/>
      <c r="K113" s="2779"/>
      <c r="L113" s="2780"/>
      <c r="M113" s="2785"/>
      <c r="N113" s="2785"/>
      <c r="O113" s="2785"/>
      <c r="P113" s="2785"/>
      <c r="Q113" s="2781"/>
      <c r="R113" s="2782"/>
      <c r="S113" s="2783"/>
      <c r="T113" s="2784"/>
    </row>
    <row r="114" spans="1:20" ht="15.75">
      <c r="A114" s="1319"/>
      <c r="B114" s="2718"/>
      <c r="C114" s="2718"/>
      <c r="D114" s="2769"/>
      <c r="E114" s="2770"/>
      <c r="F114" s="2770"/>
      <c r="G114" s="2771"/>
      <c r="H114" s="2779"/>
      <c r="I114" s="2779"/>
      <c r="J114" s="2780"/>
      <c r="K114" s="2779"/>
      <c r="L114" s="2780"/>
      <c r="M114" s="2779"/>
      <c r="N114" s="2779"/>
      <c r="O114" s="2779"/>
      <c r="P114" s="2779"/>
      <c r="Q114" s="2781"/>
      <c r="R114" s="2782"/>
      <c r="S114" s="2783"/>
      <c r="T114" s="2784"/>
    </row>
    <row r="115" spans="1:20" ht="15.75">
      <c r="A115" s="1319"/>
      <c r="B115" s="2704"/>
      <c r="C115" s="2704"/>
      <c r="D115" s="2769"/>
      <c r="E115" s="2770"/>
      <c r="F115" s="2770"/>
      <c r="G115" s="2771"/>
      <c r="H115" s="2779"/>
      <c r="I115" s="2779"/>
      <c r="J115" s="2780"/>
      <c r="K115" s="2779"/>
      <c r="L115" s="2780"/>
      <c r="M115" s="2779"/>
      <c r="N115" s="2779"/>
      <c r="O115" s="2779"/>
      <c r="P115" s="2785"/>
      <c r="Q115" s="2786"/>
      <c r="R115" s="2787"/>
      <c r="S115" s="2783"/>
      <c r="T115" s="2784"/>
    </row>
    <row r="116" spans="1:20" ht="15.75">
      <c r="A116" s="2703"/>
      <c r="B116" s="2736" t="s">
        <v>156</v>
      </c>
      <c r="C116" s="2704"/>
      <c r="D116" s="2769"/>
      <c r="E116" s="2770"/>
      <c r="F116" s="2770"/>
      <c r="G116" s="2771"/>
      <c r="H116" s="2772"/>
      <c r="I116" s="2788"/>
      <c r="J116" s="2789"/>
      <c r="K116" s="2788"/>
      <c r="L116" s="2774"/>
      <c r="M116" s="2779"/>
      <c r="N116" s="2779"/>
      <c r="O116" s="2779"/>
      <c r="P116" s="2779"/>
      <c r="Q116" s="2781"/>
      <c r="R116" s="2782"/>
      <c r="S116" s="2783"/>
      <c r="T116" s="2790">
        <v>45000</v>
      </c>
    </row>
    <row r="117" spans="1:20" ht="15.75">
      <c r="A117" s="1319"/>
      <c r="B117" s="2704"/>
      <c r="C117" s="2704"/>
      <c r="D117" s="2769"/>
      <c r="E117" s="2770"/>
      <c r="F117" s="2770"/>
      <c r="G117" s="2771"/>
      <c r="H117" s="2772"/>
      <c r="I117" s="2788"/>
      <c r="J117" s="2789"/>
      <c r="K117" s="2788"/>
      <c r="L117" s="2774"/>
      <c r="M117" s="2779"/>
      <c r="N117" s="2779"/>
      <c r="O117" s="2779"/>
      <c r="P117" s="2779"/>
      <c r="Q117" s="2781"/>
      <c r="R117" s="2782"/>
      <c r="S117" s="2783"/>
      <c r="T117" s="2784"/>
    </row>
    <row r="118" spans="1:20" ht="15.75">
      <c r="A118" s="1319"/>
      <c r="B118" s="2704"/>
      <c r="C118" s="2704"/>
      <c r="D118" s="2769"/>
      <c r="E118" s="2770"/>
      <c r="F118" s="2770"/>
      <c r="G118" s="2771"/>
      <c r="H118" s="2772"/>
      <c r="I118" s="2772"/>
      <c r="J118" s="2774"/>
      <c r="K118" s="2772"/>
      <c r="L118" s="2774"/>
      <c r="M118" s="2772"/>
      <c r="N118" s="2772"/>
      <c r="O118" s="2772"/>
      <c r="P118" s="2772"/>
      <c r="Q118" s="2791"/>
      <c r="R118" s="2792"/>
      <c r="S118" s="2777"/>
      <c r="T118" s="2793"/>
    </row>
    <row r="119" spans="1:20" ht="15.75">
      <c r="A119" s="1319"/>
      <c r="B119" s="2704"/>
      <c r="C119" s="2704"/>
      <c r="D119" s="2705"/>
      <c r="E119" s="2706"/>
      <c r="F119" s="2706"/>
      <c r="G119" s="2707"/>
      <c r="H119" s="2710"/>
      <c r="I119" s="1546"/>
      <c r="J119" s="2708"/>
      <c r="K119" s="2712"/>
      <c r="L119" s="2713"/>
      <c r="M119" s="1546"/>
      <c r="N119" s="1546"/>
      <c r="O119" s="1546"/>
      <c r="P119" s="1546"/>
      <c r="Q119" s="2726"/>
      <c r="R119" s="2727"/>
      <c r="S119" s="2728"/>
      <c r="T119" s="2729"/>
    </row>
    <row r="120" spans="1:20" ht="15.75">
      <c r="A120" s="1319"/>
      <c r="B120" s="2704"/>
      <c r="C120" s="2704"/>
      <c r="D120" s="2705"/>
      <c r="E120" s="2706"/>
      <c r="F120" s="2706"/>
      <c r="G120" s="2707"/>
      <c r="H120" s="1546"/>
      <c r="I120" s="1546"/>
      <c r="J120" s="2708"/>
      <c r="K120" s="1546"/>
      <c r="L120" s="2708"/>
      <c r="M120" s="1546"/>
      <c r="N120" s="1546"/>
      <c r="O120" s="1544"/>
      <c r="P120" s="1546"/>
      <c r="Q120" s="1547"/>
      <c r="R120" s="2709"/>
      <c r="S120" s="2710"/>
      <c r="T120" s="2711"/>
    </row>
    <row r="121" spans="1:20" ht="15">
      <c r="A121" s="1319"/>
      <c r="B121" s="2741"/>
      <c r="C121" s="2741"/>
      <c r="D121" s="2742"/>
      <c r="E121" s="2743"/>
      <c r="F121" s="2743"/>
      <c r="G121" s="2744"/>
      <c r="H121" s="2712"/>
      <c r="I121" s="2712"/>
      <c r="J121" s="2713"/>
      <c r="K121" s="2712"/>
      <c r="L121" s="2713"/>
      <c r="M121" s="2712"/>
      <c r="N121" s="2712"/>
      <c r="O121" s="2712"/>
      <c r="P121" s="2712"/>
      <c r="Q121" s="2745"/>
      <c r="R121" s="2746"/>
      <c r="S121" s="2716"/>
      <c r="T121" s="2747"/>
    </row>
    <row r="122" spans="1:20" ht="15">
      <c r="A122" s="2658" t="s">
        <v>867</v>
      </c>
      <c r="B122" s="2659"/>
      <c r="C122" s="2601"/>
      <c r="D122" s="2660"/>
      <c r="E122" s="2661"/>
      <c r="F122" s="2601"/>
      <c r="G122" s="2601"/>
      <c r="H122" s="2601"/>
      <c r="I122" s="2601"/>
      <c r="J122" s="2601"/>
      <c r="K122" s="2601"/>
      <c r="L122" s="2601"/>
      <c r="M122" s="1063"/>
      <c r="N122" s="1063"/>
      <c r="O122" s="1063"/>
      <c r="P122" s="1063"/>
      <c r="Q122" s="1063"/>
      <c r="R122" s="1063"/>
      <c r="S122" s="1063"/>
      <c r="T122" s="1063"/>
    </row>
    <row r="123" spans="1:20" ht="15.75">
      <c r="A123" s="1308"/>
      <c r="B123" s="47"/>
      <c r="C123" s="47"/>
      <c r="D123" s="47"/>
      <c r="E123" s="2748"/>
      <c r="F123" s="2749"/>
      <c r="G123" s="2750"/>
      <c r="H123" s="2751"/>
      <c r="I123" s="2751"/>
      <c r="J123" s="2751"/>
      <c r="K123" s="2751"/>
      <c r="L123" s="2751"/>
      <c r="M123" s="2751"/>
      <c r="N123" s="2751" t="s">
        <v>866</v>
      </c>
      <c r="O123" s="2751"/>
      <c r="P123" s="2751"/>
      <c r="Q123" s="2750"/>
      <c r="R123" s="2750"/>
      <c r="S123" s="2750"/>
      <c r="T123" s="2750"/>
    </row>
    <row r="124" spans="1:20" ht="13.5" customHeight="1">
      <c r="A124" s="798" t="s">
        <v>2194</v>
      </c>
      <c r="B124" s="798"/>
      <c r="C124" s="2659"/>
      <c r="D124" s="2601"/>
      <c r="E124" s="2660"/>
      <c r="F124" s="2676" t="s">
        <v>661</v>
      </c>
      <c r="G124" s="2676"/>
      <c r="H124" s="2601"/>
      <c r="I124" s="2662"/>
      <c r="J124" s="2662"/>
      <c r="K124" s="1063"/>
      <c r="L124" s="1063"/>
      <c r="M124" s="1063"/>
      <c r="N124" s="1063"/>
      <c r="O124" s="1063"/>
      <c r="P124" s="1063"/>
      <c r="Q124" s="1063"/>
      <c r="R124" s="1063"/>
      <c r="S124" s="1063"/>
      <c r="T124" s="1063"/>
    </row>
    <row r="125" spans="1:20" ht="15">
      <c r="A125" s="1063"/>
      <c r="B125" s="2668"/>
      <c r="C125" s="1822"/>
      <c r="D125" s="2601"/>
      <c r="E125" s="2660"/>
      <c r="F125" s="2661"/>
      <c r="G125" s="2601"/>
      <c r="H125" s="2669"/>
      <c r="I125" s="1063"/>
      <c r="J125" s="2601"/>
      <c r="K125" s="1063"/>
      <c r="L125" s="1063"/>
      <c r="M125" s="1063"/>
      <c r="N125" s="1063"/>
      <c r="O125" s="1063"/>
      <c r="P125" s="1063"/>
      <c r="Q125" s="1063"/>
      <c r="R125" s="1063"/>
      <c r="S125" s="1063"/>
      <c r="T125" s="1063"/>
    </row>
    <row r="126" spans="1:20" ht="15.75">
      <c r="A126" s="1063"/>
      <c r="B126" s="2668" t="s">
        <v>2195</v>
      </c>
      <c r="C126" s="1822"/>
      <c r="D126" s="2752"/>
      <c r="E126" s="2753"/>
      <c r="F126" s="2661"/>
      <c r="G126" s="2601"/>
      <c r="H126" s="2601"/>
      <c r="I126" s="2754" t="s">
        <v>2196</v>
      </c>
      <c r="J126" s="2754"/>
      <c r="K126" s="2755"/>
      <c r="L126" s="1063"/>
      <c r="M126" s="1063"/>
      <c r="N126" s="1063"/>
      <c r="O126" s="1063"/>
      <c r="P126" s="1063"/>
      <c r="Q126" s="1063"/>
      <c r="R126" s="1063"/>
      <c r="S126" s="1063"/>
      <c r="T126" s="1063"/>
    </row>
    <row r="127" spans="1:20" ht="15">
      <c r="A127" s="1063"/>
      <c r="B127" s="2670" t="s">
        <v>2197</v>
      </c>
      <c r="C127" s="1822"/>
      <c r="D127" s="2752"/>
      <c r="E127" s="2753"/>
      <c r="F127" s="2661"/>
      <c r="G127" s="2601"/>
      <c r="H127" s="2601"/>
      <c r="I127" s="2605" t="s">
        <v>2198</v>
      </c>
      <c r="J127" s="2601"/>
      <c r="K127" s="1063"/>
      <c r="L127" s="1063"/>
      <c r="M127" s="1063"/>
      <c r="N127" s="1063"/>
      <c r="O127" s="1063"/>
      <c r="P127" s="1063"/>
      <c r="Q127" s="1063"/>
      <c r="R127" s="1063"/>
      <c r="S127" s="1063"/>
      <c r="T127" s="1063"/>
    </row>
    <row r="128" spans="1:20" ht="15">
      <c r="A128" s="1063"/>
      <c r="B128" s="2668"/>
      <c r="C128" s="1822"/>
      <c r="D128" s="2601"/>
      <c r="E128" s="2660"/>
      <c r="F128" s="2661"/>
      <c r="G128" s="2601"/>
      <c r="H128" s="2669"/>
      <c r="I128" s="1063"/>
      <c r="J128" s="2601"/>
      <c r="K128" s="1063"/>
      <c r="L128" s="1063"/>
      <c r="M128" s="1063"/>
      <c r="N128" s="1063"/>
      <c r="O128" s="1063"/>
      <c r="P128" s="1063"/>
      <c r="Q128" s="1063"/>
      <c r="R128" s="1063"/>
      <c r="S128" s="1063"/>
      <c r="T128" s="1063"/>
    </row>
    <row r="129" spans="1:20" ht="15">
      <c r="A129" s="1063"/>
      <c r="B129" s="2670"/>
      <c r="C129" s="1822"/>
      <c r="D129" s="2601"/>
      <c r="E129" s="2660"/>
      <c r="F129" s="2671" t="s">
        <v>1488</v>
      </c>
      <c r="G129" s="2601"/>
      <c r="H129" s="2605"/>
      <c r="I129" s="1063"/>
      <c r="J129" s="2601"/>
      <c r="K129" s="1063"/>
      <c r="L129" s="1063"/>
      <c r="M129" s="1063"/>
      <c r="N129" s="1063"/>
      <c r="O129" s="1063"/>
      <c r="P129" s="1063"/>
      <c r="Q129" s="1063"/>
      <c r="R129" s="1063"/>
      <c r="S129" s="1063"/>
      <c r="T129" s="1063"/>
    </row>
    <row r="130" spans="1:20" ht="15">
      <c r="A130" s="1063"/>
      <c r="B130" s="1822"/>
      <c r="C130" s="1822"/>
      <c r="D130" s="1822"/>
      <c r="E130" s="1063"/>
      <c r="F130" s="1824"/>
      <c r="G130" s="1063"/>
      <c r="H130" s="1063"/>
      <c r="I130" s="1063"/>
      <c r="J130" s="1063"/>
      <c r="K130" s="1063"/>
      <c r="L130" s="1063"/>
      <c r="M130" s="1063"/>
      <c r="N130" s="1063"/>
      <c r="O130" s="1063"/>
      <c r="P130" s="1063"/>
      <c r="Q130" s="1063"/>
      <c r="R130" s="1063"/>
      <c r="S130" s="1063"/>
      <c r="T130" s="1063"/>
    </row>
    <row r="131" spans="1:20" ht="15">
      <c r="A131" s="1063"/>
      <c r="B131" s="1822"/>
      <c r="C131" s="1822"/>
      <c r="D131" s="1822"/>
      <c r="E131" s="1063"/>
      <c r="F131" s="1824"/>
      <c r="G131" s="1063"/>
      <c r="H131" s="1063"/>
      <c r="I131" s="1063"/>
      <c r="J131" s="1063"/>
      <c r="K131" s="1063"/>
      <c r="L131" s="1063"/>
      <c r="M131" s="1063"/>
      <c r="N131" s="1063"/>
      <c r="O131" s="1063"/>
      <c r="P131" s="1063"/>
      <c r="Q131" s="1063"/>
      <c r="R131" s="1063"/>
      <c r="S131" s="1063"/>
      <c r="T131" s="1063"/>
    </row>
    <row r="136" spans="1:20" ht="23.25" customHeight="1">
      <c r="A136" s="2687" t="s">
        <v>2175</v>
      </c>
      <c r="B136" s="2687"/>
      <c r="C136" s="2687"/>
      <c r="D136" s="2687"/>
      <c r="E136" s="2687"/>
      <c r="F136" s="2687"/>
      <c r="G136" s="2687"/>
      <c r="H136" s="2687"/>
      <c r="I136" s="2687"/>
      <c r="J136" s="2687"/>
      <c r="K136" s="2687"/>
      <c r="L136" s="2687"/>
      <c r="M136" s="2687"/>
      <c r="N136" s="2687"/>
      <c r="O136" s="2687"/>
      <c r="P136" s="2687"/>
      <c r="Q136" s="2687"/>
      <c r="R136" s="2687"/>
      <c r="S136" s="2687"/>
      <c r="T136" s="2687"/>
    </row>
    <row r="137" spans="1:20" ht="15">
      <c r="A137" s="2604"/>
      <c r="B137" s="1822"/>
      <c r="C137" s="1822"/>
      <c r="D137" s="1822"/>
      <c r="E137" s="1063"/>
      <c r="F137" s="1824"/>
      <c r="G137" s="1063"/>
      <c r="H137" s="1063"/>
      <c r="I137" s="1063"/>
      <c r="J137" s="1063"/>
      <c r="K137" s="1063"/>
      <c r="L137" s="1063"/>
      <c r="M137" s="1063"/>
      <c r="N137" s="1063"/>
      <c r="O137" s="1063"/>
      <c r="P137" s="1063"/>
      <c r="Q137" s="1063"/>
      <c r="R137" s="1063"/>
      <c r="S137" s="1063"/>
      <c r="T137" s="1063"/>
    </row>
    <row r="138" spans="1:20" ht="15">
      <c r="A138" s="2604" t="s">
        <v>2176</v>
      </c>
      <c r="B138" s="1822"/>
      <c r="C138" s="1822"/>
      <c r="D138" s="1822"/>
      <c r="E138" s="1063"/>
      <c r="F138" s="1824"/>
      <c r="G138" s="1063"/>
      <c r="H138" s="1063"/>
      <c r="I138" s="1063"/>
      <c r="J138" s="1063"/>
      <c r="K138" s="1063"/>
      <c r="L138" s="1063"/>
      <c r="M138" s="1063"/>
      <c r="N138" s="1063"/>
      <c r="O138" s="1063"/>
      <c r="P138" s="1063"/>
      <c r="Q138" s="1063"/>
      <c r="R138" s="1063"/>
      <c r="S138" s="1063"/>
      <c r="T138" s="1063"/>
    </row>
    <row r="139" spans="1:20" ht="15">
      <c r="A139" s="2688" t="s">
        <v>2206</v>
      </c>
      <c r="B139" s="1822"/>
      <c r="C139" s="1822"/>
      <c r="D139" s="1822"/>
      <c r="E139" s="1063"/>
      <c r="F139" s="1824"/>
      <c r="G139" s="1063"/>
      <c r="H139" s="1063"/>
      <c r="I139" s="1063"/>
      <c r="J139" s="1063"/>
      <c r="K139" s="1063"/>
      <c r="L139" s="1063"/>
      <c r="M139" s="1063"/>
      <c r="N139" s="1063"/>
      <c r="O139" s="1063"/>
      <c r="P139" s="2605"/>
      <c r="Q139" s="1063"/>
      <c r="R139" s="1063"/>
      <c r="S139" s="1063"/>
      <c r="T139" s="1063"/>
    </row>
    <row r="140" spans="1:20" ht="15.75" thickBot="1">
      <c r="A140" s="2604" t="s">
        <v>135</v>
      </c>
      <c r="B140" s="1822"/>
      <c r="C140" s="1822"/>
      <c r="D140" s="1822"/>
      <c r="E140" s="1063"/>
      <c r="F140" s="1824"/>
      <c r="G140" s="1063"/>
      <c r="H140" s="1063"/>
      <c r="I140" s="1063"/>
      <c r="J140" s="1063"/>
      <c r="K140" s="1063"/>
      <c r="L140" s="1063"/>
      <c r="M140" s="1063"/>
      <c r="N140" s="1063"/>
      <c r="O140" s="1063"/>
      <c r="P140" s="1063"/>
      <c r="Q140" s="1063"/>
      <c r="R140" s="1063"/>
      <c r="S140" s="1063"/>
      <c r="T140" s="1063"/>
    </row>
    <row r="141" spans="1:20" ht="15">
      <c r="A141" s="2606" t="s">
        <v>136</v>
      </c>
      <c r="B141" s="2756" t="s">
        <v>137</v>
      </c>
      <c r="C141" s="2690" t="s">
        <v>2178</v>
      </c>
      <c r="D141" s="2690" t="s">
        <v>139</v>
      </c>
      <c r="E141" s="2757" t="s">
        <v>140</v>
      </c>
      <c r="F141" s="2756" t="s">
        <v>141</v>
      </c>
      <c r="G141" s="2756" t="s">
        <v>19</v>
      </c>
      <c r="H141" s="2756"/>
      <c r="I141" s="2756"/>
      <c r="J141" s="2756"/>
      <c r="K141" s="2756"/>
      <c r="L141" s="2756"/>
      <c r="M141" s="2756"/>
      <c r="N141" s="2756"/>
      <c r="O141" s="2756"/>
      <c r="P141" s="2756"/>
      <c r="Q141" s="2756"/>
      <c r="R141" s="2691"/>
      <c r="S141" s="2691"/>
      <c r="T141" s="2758"/>
    </row>
    <row r="142" spans="1:20" ht="21.75" customHeight="1">
      <c r="A142" s="2759"/>
      <c r="B142" s="2760"/>
      <c r="C142" s="2761"/>
      <c r="D142" s="2694"/>
      <c r="E142" s="2762"/>
      <c r="F142" s="2760"/>
      <c r="G142" s="2695" t="s">
        <v>144</v>
      </c>
      <c r="H142" s="2695" t="s">
        <v>145</v>
      </c>
      <c r="I142" s="2695" t="s">
        <v>146</v>
      </c>
      <c r="J142" s="2695" t="s">
        <v>147</v>
      </c>
      <c r="K142" s="2695" t="s">
        <v>148</v>
      </c>
      <c r="L142" s="2695" t="s">
        <v>149</v>
      </c>
      <c r="M142" s="2695" t="s">
        <v>150</v>
      </c>
      <c r="N142" s="2695" t="s">
        <v>151</v>
      </c>
      <c r="O142" s="2695" t="s">
        <v>152</v>
      </c>
      <c r="P142" s="2695" t="s">
        <v>153</v>
      </c>
      <c r="Q142" s="2695" t="s">
        <v>154</v>
      </c>
      <c r="R142" s="2696" t="s">
        <v>155</v>
      </c>
      <c r="S142" s="2696" t="s">
        <v>156</v>
      </c>
      <c r="T142" s="2697" t="s">
        <v>143</v>
      </c>
    </row>
    <row r="143" spans="1:20" ht="15.75">
      <c r="A143" s="2698"/>
      <c r="B143" s="2763"/>
      <c r="C143" s="2700"/>
      <c r="D143" s="2764"/>
      <c r="E143" s="2765"/>
      <c r="F143" s="2766"/>
      <c r="G143" s="2766"/>
      <c r="H143" s="2766"/>
      <c r="I143" s="2766"/>
      <c r="J143" s="2766"/>
      <c r="K143" s="2766"/>
      <c r="L143" s="2766"/>
      <c r="M143" s="2766"/>
      <c r="N143" s="2766"/>
      <c r="O143" s="2766"/>
      <c r="P143" s="2766"/>
      <c r="Q143" s="2766"/>
      <c r="R143" s="2767"/>
      <c r="S143" s="2767"/>
      <c r="T143" s="2768"/>
    </row>
    <row r="144" spans="1:20" ht="15">
      <c r="A144" s="2795"/>
      <c r="B144" s="2796" t="s">
        <v>2207</v>
      </c>
      <c r="C144" s="2796"/>
      <c r="D144" s="2797" t="s">
        <v>844</v>
      </c>
      <c r="E144" s="2798">
        <v>20000</v>
      </c>
      <c r="F144" s="2799" t="s">
        <v>232</v>
      </c>
      <c r="G144" s="2800"/>
      <c r="H144" s="2801">
        <v>1</v>
      </c>
      <c r="I144" s="2801"/>
      <c r="J144" s="2802"/>
      <c r="K144" s="2801"/>
      <c r="L144" s="2803"/>
      <c r="M144" s="2801"/>
      <c r="N144" s="2801"/>
      <c r="O144" s="2801"/>
      <c r="P144" s="2801">
        <v>1</v>
      </c>
      <c r="Q144" s="2804"/>
      <c r="R144" s="2805"/>
      <c r="S144" s="2806">
        <v>2</v>
      </c>
      <c r="T144" s="2807">
        <v>40000</v>
      </c>
    </row>
    <row r="145" spans="1:20" ht="15">
      <c r="A145" s="2808"/>
      <c r="B145" s="2796" t="s">
        <v>2208</v>
      </c>
      <c r="C145" s="2796"/>
      <c r="D145" s="2797" t="s">
        <v>844</v>
      </c>
      <c r="E145" s="2798">
        <v>10000</v>
      </c>
      <c r="F145" s="2799" t="s">
        <v>232</v>
      </c>
      <c r="G145" s="2800"/>
      <c r="H145" s="2809"/>
      <c r="I145" s="2809"/>
      <c r="J145" s="2810"/>
      <c r="K145" s="2809"/>
      <c r="L145" s="2810"/>
      <c r="M145" s="2809">
        <v>1</v>
      </c>
      <c r="N145" s="2809"/>
      <c r="O145" s="2809"/>
      <c r="P145" s="2809"/>
      <c r="Q145" s="2811"/>
      <c r="R145" s="2812"/>
      <c r="S145" s="2813">
        <v>1</v>
      </c>
      <c r="T145" s="2814">
        <v>10000</v>
      </c>
    </row>
    <row r="146" spans="1:20" ht="15">
      <c r="A146" s="2808"/>
      <c r="B146" s="2796"/>
      <c r="C146" s="2796"/>
      <c r="D146" s="2797"/>
      <c r="E146" s="2798"/>
      <c r="F146" s="2798"/>
      <c r="G146" s="2800"/>
      <c r="H146" s="2809"/>
      <c r="I146" s="2809"/>
      <c r="J146" s="2810"/>
      <c r="K146" s="2809"/>
      <c r="L146" s="2810"/>
      <c r="M146" s="2815"/>
      <c r="N146" s="2815"/>
      <c r="O146" s="2815"/>
      <c r="P146" s="2815"/>
      <c r="Q146" s="2811"/>
      <c r="R146" s="2812"/>
      <c r="S146" s="2813"/>
      <c r="T146" s="2816"/>
    </row>
    <row r="147" spans="1:20" ht="15">
      <c r="A147" s="2808"/>
      <c r="B147" s="2796"/>
      <c r="C147" s="2796"/>
      <c r="D147" s="2797"/>
      <c r="E147" s="2798"/>
      <c r="F147" s="2798"/>
      <c r="G147" s="2800"/>
      <c r="H147" s="2809"/>
      <c r="I147" s="2809"/>
      <c r="J147" s="2810"/>
      <c r="K147" s="2809"/>
      <c r="L147" s="2810"/>
      <c r="M147" s="2809"/>
      <c r="N147" s="2809"/>
      <c r="O147" s="2809"/>
      <c r="P147" s="2809"/>
      <c r="Q147" s="2811"/>
      <c r="R147" s="2812"/>
      <c r="S147" s="2813"/>
      <c r="T147" s="2816"/>
    </row>
    <row r="148" spans="1:20" ht="15.75">
      <c r="A148" s="1319"/>
      <c r="B148" s="2704"/>
      <c r="C148" s="2704"/>
      <c r="D148" s="2769"/>
      <c r="E148" s="2770"/>
      <c r="F148" s="2770"/>
      <c r="G148" s="2771"/>
      <c r="H148" s="2779"/>
      <c r="I148" s="2779"/>
      <c r="J148" s="2780"/>
      <c r="K148" s="2779"/>
      <c r="L148" s="2780"/>
      <c r="M148" s="2779"/>
      <c r="N148" s="2779"/>
      <c r="O148" s="2779"/>
      <c r="P148" s="2785"/>
      <c r="Q148" s="2786"/>
      <c r="R148" s="2787"/>
      <c r="S148" s="2783"/>
      <c r="T148" s="2784"/>
    </row>
    <row r="149" spans="1:20" ht="15.75">
      <c r="A149" s="2703"/>
      <c r="B149" s="2736" t="s">
        <v>156</v>
      </c>
      <c r="C149" s="2704"/>
      <c r="D149" s="2769"/>
      <c r="E149" s="2770"/>
      <c r="F149" s="2770"/>
      <c r="G149" s="2771"/>
      <c r="H149" s="2772"/>
      <c r="I149" s="2788"/>
      <c r="J149" s="2789"/>
      <c r="K149" s="2788"/>
      <c r="L149" s="2774"/>
      <c r="M149" s="2779"/>
      <c r="N149" s="2779"/>
      <c r="O149" s="2779"/>
      <c r="P149" s="2779"/>
      <c r="Q149" s="2781"/>
      <c r="R149" s="2782"/>
      <c r="S149" s="2783"/>
      <c r="T149" s="2817">
        <v>50000</v>
      </c>
    </row>
    <row r="150" spans="1:20" ht="15.75">
      <c r="A150" s="1319"/>
      <c r="B150" s="2704"/>
      <c r="C150" s="2704"/>
      <c r="D150" s="2769"/>
      <c r="E150" s="2770"/>
      <c r="F150" s="2770"/>
      <c r="G150" s="2771"/>
      <c r="H150" s="2772"/>
      <c r="I150" s="2788"/>
      <c r="J150" s="2789"/>
      <c r="K150" s="2788"/>
      <c r="L150" s="2774"/>
      <c r="M150" s="2779"/>
      <c r="N150" s="2779"/>
      <c r="O150" s="2779"/>
      <c r="P150" s="2779"/>
      <c r="Q150" s="2781"/>
      <c r="R150" s="2782"/>
      <c r="S150" s="2783"/>
      <c r="T150" s="2784"/>
    </row>
    <row r="151" spans="1:20" ht="15.75">
      <c r="A151" s="1319"/>
      <c r="B151" s="2704"/>
      <c r="C151" s="2704"/>
      <c r="D151" s="2769"/>
      <c r="E151" s="2770"/>
      <c r="F151" s="2770"/>
      <c r="G151" s="2771"/>
      <c r="H151" s="2772"/>
      <c r="I151" s="2772"/>
      <c r="J151" s="2774"/>
      <c r="K151" s="2772"/>
      <c r="L151" s="2774"/>
      <c r="M151" s="2772"/>
      <c r="N151" s="2772"/>
      <c r="O151" s="2772"/>
      <c r="P151" s="2772"/>
      <c r="Q151" s="2791"/>
      <c r="R151" s="2792"/>
      <c r="S151" s="2777"/>
      <c r="T151" s="2793"/>
    </row>
    <row r="152" spans="1:20" ht="15.75">
      <c r="A152" s="1319"/>
      <c r="B152" s="2704"/>
      <c r="C152" s="2704"/>
      <c r="D152" s="2705"/>
      <c r="E152" s="2706"/>
      <c r="F152" s="2706"/>
      <c r="G152" s="2707"/>
      <c r="H152" s="2710"/>
      <c r="I152" s="1546"/>
      <c r="J152" s="2708"/>
      <c r="K152" s="2712"/>
      <c r="L152" s="2713"/>
      <c r="M152" s="1546"/>
      <c r="N152" s="1546"/>
      <c r="O152" s="1546"/>
      <c r="P152" s="1546"/>
      <c r="Q152" s="2726"/>
      <c r="R152" s="2727"/>
      <c r="S152" s="2728"/>
      <c r="T152" s="2729"/>
    </row>
    <row r="153" spans="1:20" ht="15.75">
      <c r="A153" s="1319"/>
      <c r="B153" s="2704"/>
      <c r="C153" s="2704"/>
      <c r="D153" s="2705"/>
      <c r="E153" s="2706"/>
      <c r="F153" s="2706"/>
      <c r="G153" s="2707"/>
      <c r="H153" s="1546"/>
      <c r="I153" s="1546"/>
      <c r="J153" s="2708"/>
      <c r="K153" s="1546"/>
      <c r="L153" s="2708"/>
      <c r="M153" s="1546"/>
      <c r="N153" s="1546"/>
      <c r="O153" s="1544"/>
      <c r="P153" s="1546"/>
      <c r="Q153" s="1547"/>
      <c r="R153" s="2709"/>
      <c r="S153" s="2710"/>
      <c r="T153" s="2711"/>
    </row>
    <row r="154" spans="1:20" ht="15">
      <c r="A154" s="1319"/>
      <c r="B154" s="2741"/>
      <c r="C154" s="2741"/>
      <c r="D154" s="2742"/>
      <c r="E154" s="2743"/>
      <c r="F154" s="2743"/>
      <c r="G154" s="2744"/>
      <c r="H154" s="2712"/>
      <c r="I154" s="2712"/>
      <c r="J154" s="2713"/>
      <c r="K154" s="2712"/>
      <c r="L154" s="2713"/>
      <c r="M154" s="2712"/>
      <c r="N154" s="2712"/>
      <c r="O154" s="2712"/>
      <c r="P154" s="2712"/>
      <c r="Q154" s="2745"/>
      <c r="R154" s="2746"/>
      <c r="S154" s="2716"/>
      <c r="T154" s="2747"/>
    </row>
    <row r="155" spans="1:20" ht="15">
      <c r="A155" s="2658" t="s">
        <v>867</v>
      </c>
      <c r="B155" s="2659"/>
      <c r="C155" s="2601"/>
      <c r="D155" s="2660"/>
      <c r="E155" s="2661"/>
      <c r="F155" s="2601"/>
      <c r="G155" s="2601"/>
      <c r="H155" s="2601"/>
      <c r="I155" s="2601"/>
      <c r="J155" s="2601"/>
      <c r="K155" s="2601"/>
      <c r="L155" s="2601"/>
      <c r="M155" s="1063"/>
      <c r="N155" s="1063"/>
      <c r="O155" s="1063"/>
      <c r="P155" s="1063"/>
      <c r="Q155" s="1063"/>
      <c r="R155" s="1063"/>
      <c r="S155" s="1063"/>
      <c r="T155" s="1063"/>
    </row>
    <row r="156" spans="1:20" ht="15.75">
      <c r="A156" s="1308"/>
      <c r="B156" s="47"/>
      <c r="C156" s="47"/>
      <c r="D156" s="47"/>
      <c r="E156" s="2748"/>
      <c r="F156" s="2749"/>
      <c r="G156" s="2750"/>
      <c r="H156" s="2751"/>
      <c r="I156" s="2751"/>
      <c r="J156" s="2751"/>
      <c r="K156" s="2751"/>
      <c r="L156" s="2751"/>
      <c r="M156" s="2751"/>
      <c r="N156" s="2751" t="s">
        <v>866</v>
      </c>
      <c r="O156" s="2751"/>
      <c r="P156" s="2751"/>
      <c r="Q156" s="2750"/>
      <c r="R156" s="2750"/>
      <c r="S156" s="2750"/>
      <c r="T156" s="2750"/>
    </row>
    <row r="157" spans="1:20" ht="13.5" customHeight="1">
      <c r="A157" s="798" t="s">
        <v>2194</v>
      </c>
      <c r="B157" s="798"/>
      <c r="C157" s="2659"/>
      <c r="D157" s="2601"/>
      <c r="E157" s="2660"/>
      <c r="F157" s="2676" t="s">
        <v>661</v>
      </c>
      <c r="G157" s="2676"/>
      <c r="H157" s="2601"/>
      <c r="I157" s="2662"/>
      <c r="J157" s="2662"/>
      <c r="K157" s="1063"/>
      <c r="L157" s="1063"/>
      <c r="M157" s="1063"/>
      <c r="N157" s="1063"/>
      <c r="O157" s="1063"/>
      <c r="P157" s="1063"/>
      <c r="Q157" s="1063"/>
      <c r="R157" s="1063"/>
      <c r="S157" s="1063"/>
      <c r="T157" s="1063"/>
    </row>
    <row r="158" spans="1:20" ht="15">
      <c r="A158" s="1063"/>
      <c r="B158" s="2668"/>
      <c r="C158" s="1822"/>
      <c r="D158" s="2601"/>
      <c r="E158" s="2660"/>
      <c r="F158" s="2661"/>
      <c r="G158" s="2601"/>
      <c r="H158" s="2669"/>
      <c r="I158" s="1063"/>
      <c r="J158" s="2601"/>
      <c r="K158" s="1063"/>
      <c r="L158" s="1063"/>
      <c r="M158" s="1063"/>
      <c r="N158" s="1063"/>
      <c r="O158" s="1063"/>
      <c r="P158" s="1063"/>
      <c r="Q158" s="1063"/>
      <c r="R158" s="1063"/>
      <c r="S158" s="1063"/>
      <c r="T158" s="1063"/>
    </row>
    <row r="159" spans="1:20" ht="15.75">
      <c r="A159" s="1063"/>
      <c r="B159" s="2668" t="s">
        <v>2195</v>
      </c>
      <c r="C159" s="1822"/>
      <c r="D159" s="2752"/>
      <c r="E159" s="2753"/>
      <c r="F159" s="2661"/>
      <c r="G159" s="2601"/>
      <c r="H159" s="2601"/>
      <c r="I159" s="2754" t="s">
        <v>2196</v>
      </c>
      <c r="J159" s="2754"/>
      <c r="K159" s="2755"/>
      <c r="L159" s="1063"/>
      <c r="M159" s="1063"/>
      <c r="N159" s="1063"/>
      <c r="O159" s="1063"/>
      <c r="P159" s="1063"/>
      <c r="Q159" s="1063"/>
      <c r="R159" s="1063"/>
      <c r="S159" s="1063"/>
      <c r="T159" s="1063"/>
    </row>
    <row r="160" spans="1:20" ht="15">
      <c r="A160" s="1063"/>
      <c r="B160" s="2670" t="s">
        <v>2197</v>
      </c>
      <c r="C160" s="1822"/>
      <c r="D160" s="2752"/>
      <c r="E160" s="2753"/>
      <c r="F160" s="2661"/>
      <c r="G160" s="2601"/>
      <c r="H160" s="2601"/>
      <c r="I160" s="2605" t="s">
        <v>2198</v>
      </c>
      <c r="J160" s="2601"/>
      <c r="K160" s="1063"/>
      <c r="L160" s="1063"/>
      <c r="M160" s="1063"/>
      <c r="N160" s="1063"/>
      <c r="O160" s="1063"/>
      <c r="P160" s="1063"/>
      <c r="Q160" s="1063"/>
      <c r="R160" s="1063"/>
      <c r="S160" s="1063"/>
      <c r="T160" s="1063"/>
    </row>
    <row r="161" spans="1:20" ht="15">
      <c r="A161" s="1063"/>
      <c r="B161" s="2668"/>
      <c r="C161" s="1822"/>
      <c r="D161" s="2601"/>
      <c r="E161" s="2660"/>
      <c r="F161" s="2661"/>
      <c r="G161" s="2601"/>
      <c r="H161" s="2669"/>
      <c r="I161" s="1063"/>
      <c r="J161" s="2601"/>
      <c r="K161" s="1063"/>
      <c r="L161" s="1063"/>
      <c r="M161" s="1063"/>
      <c r="N161" s="1063"/>
      <c r="O161" s="1063"/>
      <c r="P161" s="1063"/>
      <c r="Q161" s="1063"/>
      <c r="R161" s="1063"/>
      <c r="S161" s="1063"/>
      <c r="T161" s="1063"/>
    </row>
    <row r="162" spans="1:20" ht="15">
      <c r="A162" s="1063"/>
      <c r="B162" s="2670"/>
      <c r="C162" s="1822"/>
      <c r="D162" s="2601"/>
      <c r="E162" s="2660"/>
      <c r="F162" s="2671" t="s">
        <v>1488</v>
      </c>
      <c r="G162" s="2601"/>
      <c r="H162" s="2605"/>
      <c r="I162" s="1063"/>
      <c r="J162" s="2601"/>
      <c r="K162" s="1063"/>
      <c r="L162" s="1063"/>
      <c r="M162" s="1063"/>
      <c r="N162" s="1063"/>
      <c r="O162" s="1063"/>
      <c r="P162" s="1063"/>
      <c r="Q162" s="1063"/>
      <c r="R162" s="1063"/>
      <c r="S162" s="1063"/>
      <c r="T162" s="1063"/>
    </row>
    <row r="163" spans="1:20" ht="15">
      <c r="A163" s="1063"/>
      <c r="B163" s="1822"/>
      <c r="C163" s="1822"/>
      <c r="D163" s="1822"/>
      <c r="E163" s="1063"/>
      <c r="F163" s="1824"/>
      <c r="G163" s="1063"/>
      <c r="H163" s="1063"/>
      <c r="I163" s="1063"/>
      <c r="J163" s="1063"/>
      <c r="K163" s="1063"/>
      <c r="L163" s="1063"/>
      <c r="M163" s="1063"/>
      <c r="N163" s="1063"/>
      <c r="O163" s="1063"/>
      <c r="P163" s="1063"/>
      <c r="Q163" s="1063"/>
      <c r="R163" s="1063"/>
      <c r="S163" s="1063"/>
      <c r="T163" s="1063"/>
    </row>
    <row r="164" spans="1:20" ht="15">
      <c r="A164" s="1063"/>
      <c r="B164" s="1822"/>
      <c r="C164" s="1822"/>
      <c r="D164" s="1822"/>
      <c r="E164" s="1063"/>
      <c r="F164" s="1824"/>
      <c r="G164" s="1063"/>
      <c r="H164" s="1063"/>
      <c r="I164" s="1063"/>
      <c r="J164" s="1063"/>
      <c r="K164" s="1063"/>
      <c r="L164" s="1063"/>
      <c r="M164" s="1063"/>
      <c r="N164" s="1063"/>
      <c r="O164" s="1063"/>
      <c r="P164" s="1063"/>
      <c r="Q164" s="1063"/>
      <c r="R164" s="1063"/>
      <c r="S164" s="1063"/>
      <c r="T164" s="1063"/>
    </row>
    <row r="165" spans="1:20" ht="15">
      <c r="A165" s="1063"/>
      <c r="B165" s="1822"/>
      <c r="C165" s="1822"/>
      <c r="D165" s="1822"/>
      <c r="E165" s="1063"/>
      <c r="F165" s="1824"/>
      <c r="G165" s="1063"/>
      <c r="H165" s="1063"/>
      <c r="I165" s="1063"/>
      <c r="J165" s="1063"/>
      <c r="K165" s="1063"/>
      <c r="L165" s="1063"/>
      <c r="M165" s="1063"/>
      <c r="N165" s="1063"/>
      <c r="O165" s="1063"/>
      <c r="P165" s="1063"/>
      <c r="Q165" s="1063"/>
      <c r="R165" s="1063"/>
      <c r="S165" s="1063"/>
      <c r="T165" s="1063"/>
    </row>
    <row r="166" spans="1:20" ht="15">
      <c r="A166" s="1063"/>
      <c r="B166" s="1822"/>
      <c r="C166" s="1822"/>
      <c r="D166" s="1822"/>
      <c r="E166" s="1063"/>
      <c r="F166" s="1824"/>
      <c r="G166" s="1063"/>
      <c r="H166" s="1063"/>
      <c r="I166" s="1063"/>
      <c r="J166" s="1063"/>
      <c r="K166" s="1063"/>
      <c r="L166" s="1063"/>
      <c r="M166" s="1063"/>
      <c r="N166" s="1063"/>
      <c r="O166" s="1063"/>
      <c r="P166" s="1063"/>
      <c r="Q166" s="1063"/>
      <c r="R166" s="1063"/>
      <c r="S166" s="1063"/>
      <c r="T166" s="1063"/>
    </row>
    <row r="167" spans="1:20" ht="15">
      <c r="A167" s="1063"/>
      <c r="B167" s="1822"/>
      <c r="C167" s="1822"/>
      <c r="D167" s="1822"/>
      <c r="E167" s="1063"/>
      <c r="F167" s="1824"/>
      <c r="G167" s="1063"/>
      <c r="H167" s="1063"/>
      <c r="I167" s="1063"/>
      <c r="J167" s="1063"/>
      <c r="K167" s="1063"/>
      <c r="L167" s="1063"/>
      <c r="M167" s="1063"/>
      <c r="N167" s="1063"/>
      <c r="O167" s="1063"/>
      <c r="P167" s="1063"/>
      <c r="Q167" s="1063"/>
      <c r="R167" s="1063"/>
      <c r="S167" s="1063"/>
      <c r="T167" s="1063"/>
    </row>
    <row r="168" spans="1:20" ht="15">
      <c r="A168" s="1063"/>
      <c r="B168" s="1822"/>
      <c r="C168" s="1822"/>
      <c r="D168" s="1822"/>
      <c r="E168" s="1063"/>
      <c r="F168" s="1824"/>
      <c r="G168" s="1063"/>
      <c r="H168" s="1063"/>
      <c r="I168" s="1063"/>
      <c r="J168" s="1063"/>
      <c r="K168" s="1063"/>
      <c r="L168" s="1063"/>
      <c r="M168" s="1063"/>
      <c r="N168" s="1063"/>
      <c r="O168" s="1063"/>
      <c r="P168" s="1063"/>
      <c r="Q168" s="1063"/>
      <c r="R168" s="1063"/>
      <c r="S168" s="1063"/>
      <c r="T168" s="1063"/>
    </row>
    <row r="169" spans="1:20" s="1063" customFormat="1" ht="15.75" customHeight="1">
      <c r="A169" s="2687" t="s">
        <v>2175</v>
      </c>
      <c r="B169" s="2687"/>
      <c r="C169" s="2687"/>
      <c r="D169" s="2687"/>
      <c r="E169" s="2687"/>
      <c r="F169" s="2687"/>
      <c r="G169" s="2687"/>
      <c r="H169" s="2687"/>
      <c r="I169" s="2687"/>
      <c r="J169" s="2687"/>
      <c r="K169" s="2687"/>
      <c r="L169" s="2687"/>
      <c r="M169" s="2687"/>
      <c r="N169" s="2687"/>
      <c r="O169" s="2687"/>
      <c r="P169" s="2687"/>
      <c r="Q169" s="2687"/>
      <c r="R169" s="2687"/>
      <c r="S169" s="2687"/>
      <c r="T169" s="2687"/>
    </row>
    <row r="170" spans="1:6" s="1063" customFormat="1" ht="3" customHeight="1">
      <c r="A170" s="2604"/>
      <c r="B170" s="1822"/>
      <c r="C170" s="1822"/>
      <c r="D170" s="1822"/>
      <c r="F170" s="1824"/>
    </row>
    <row r="171" spans="1:6" s="1063" customFormat="1" ht="21" customHeight="1">
      <c r="A171" s="2604" t="s">
        <v>2176</v>
      </c>
      <c r="B171" s="1822"/>
      <c r="C171" s="1822"/>
      <c r="D171" s="1822"/>
      <c r="F171" s="1824"/>
    </row>
    <row r="172" spans="1:6" s="1063" customFormat="1" ht="1.5" customHeight="1" hidden="1">
      <c r="A172" s="2604"/>
      <c r="B172" s="1822"/>
      <c r="C172" s="1822"/>
      <c r="D172" s="1822"/>
      <c r="F172" s="1824"/>
    </row>
    <row r="173" spans="1:16" s="1063" customFormat="1" ht="16.5" customHeight="1">
      <c r="A173" s="2688" t="s">
        <v>2209</v>
      </c>
      <c r="B173" s="1822"/>
      <c r="C173" s="1822"/>
      <c r="D173" s="1822"/>
      <c r="F173" s="1824"/>
      <c r="P173" s="2605"/>
    </row>
    <row r="174" spans="1:6" s="1063" customFormat="1" ht="21.75" customHeight="1" thickBot="1">
      <c r="A174" s="2604" t="s">
        <v>2210</v>
      </c>
      <c r="B174" s="1822"/>
      <c r="C174" s="1822"/>
      <c r="D174" s="1822"/>
      <c r="F174" s="1824"/>
    </row>
    <row r="175" spans="1:21" s="1766" customFormat="1" ht="19.5" customHeight="1">
      <c r="A175" s="2606" t="s">
        <v>136</v>
      </c>
      <c r="B175" s="2756" t="s">
        <v>137</v>
      </c>
      <c r="C175" s="2690" t="s">
        <v>2178</v>
      </c>
      <c r="D175" s="2690" t="s">
        <v>139</v>
      </c>
      <c r="E175" s="2757" t="s">
        <v>140</v>
      </c>
      <c r="F175" s="2756" t="s">
        <v>141</v>
      </c>
      <c r="G175" s="2756" t="s">
        <v>19</v>
      </c>
      <c r="H175" s="2756"/>
      <c r="I175" s="2756"/>
      <c r="J175" s="2756"/>
      <c r="K175" s="2756"/>
      <c r="L175" s="2756"/>
      <c r="M175" s="2756"/>
      <c r="N175" s="2756"/>
      <c r="O175" s="2756"/>
      <c r="P175" s="2756"/>
      <c r="Q175" s="2756"/>
      <c r="R175" s="2691"/>
      <c r="S175" s="2691"/>
      <c r="T175" s="2758"/>
      <c r="U175" s="2818"/>
    </row>
    <row r="176" spans="1:21" s="1766" customFormat="1" ht="18.75" customHeight="1">
      <c r="A176" s="2759"/>
      <c r="B176" s="2760"/>
      <c r="C176" s="2761"/>
      <c r="D176" s="2694"/>
      <c r="E176" s="2762"/>
      <c r="F176" s="2760"/>
      <c r="G176" s="2695" t="s">
        <v>144</v>
      </c>
      <c r="H176" s="2695" t="s">
        <v>145</v>
      </c>
      <c r="I176" s="2695" t="s">
        <v>146</v>
      </c>
      <c r="J176" s="2695" t="s">
        <v>147</v>
      </c>
      <c r="K176" s="2695" t="s">
        <v>148</v>
      </c>
      <c r="L176" s="2695" t="s">
        <v>149</v>
      </c>
      <c r="M176" s="2695" t="s">
        <v>150</v>
      </c>
      <c r="N176" s="2695" t="s">
        <v>151</v>
      </c>
      <c r="O176" s="2695" t="s">
        <v>152</v>
      </c>
      <c r="P176" s="2695" t="s">
        <v>153</v>
      </c>
      <c r="Q176" s="2695" t="s">
        <v>154</v>
      </c>
      <c r="R176" s="2696" t="s">
        <v>155</v>
      </c>
      <c r="S176" s="2696" t="s">
        <v>156</v>
      </c>
      <c r="T176" s="2697" t="s">
        <v>143</v>
      </c>
      <c r="U176" s="2818"/>
    </row>
    <row r="177" spans="1:21" s="1766" customFormat="1" ht="15" customHeight="1">
      <c r="A177" s="2698"/>
      <c r="B177" s="2819" t="s">
        <v>1020</v>
      </c>
      <c r="C177" s="2700"/>
      <c r="D177" s="2701"/>
      <c r="E177" s="2702"/>
      <c r="F177" s="2695"/>
      <c r="G177" s="2695"/>
      <c r="H177" s="2695"/>
      <c r="I177" s="2695"/>
      <c r="J177" s="2695"/>
      <c r="K177" s="2695"/>
      <c r="L177" s="2695"/>
      <c r="M177" s="2695"/>
      <c r="N177" s="2695"/>
      <c r="O177" s="2695"/>
      <c r="P177" s="2695"/>
      <c r="Q177" s="2695"/>
      <c r="R177" s="2696"/>
      <c r="S177" s="2696"/>
      <c r="T177" s="2697"/>
      <c r="U177" s="2818"/>
    </row>
    <row r="178" spans="1:21" s="1063" customFormat="1" ht="15" customHeight="1">
      <c r="A178" s="2703"/>
      <c r="B178" s="2820" t="s">
        <v>2211</v>
      </c>
      <c r="C178" s="2820"/>
      <c r="D178" s="2821" t="s">
        <v>262</v>
      </c>
      <c r="E178" s="2822">
        <v>200</v>
      </c>
      <c r="F178" s="2822" t="s">
        <v>232</v>
      </c>
      <c r="G178" s="2823"/>
      <c r="H178" s="2824">
        <v>25</v>
      </c>
      <c r="I178" s="2824"/>
      <c r="J178" s="2825"/>
      <c r="K178" s="2824"/>
      <c r="L178" s="2825"/>
      <c r="M178" s="2824">
        <v>40</v>
      </c>
      <c r="N178" s="2824"/>
      <c r="O178" s="2824"/>
      <c r="P178" s="2824">
        <v>25</v>
      </c>
      <c r="Q178" s="2826"/>
      <c r="R178" s="2827"/>
      <c r="S178" s="2828">
        <v>90</v>
      </c>
      <c r="T178" s="2829">
        <v>18000</v>
      </c>
      <c r="U178" s="2631"/>
    </row>
    <row r="179" spans="1:21" s="1063" customFormat="1" ht="15" customHeight="1">
      <c r="A179" s="1319"/>
      <c r="B179" s="2820" t="s">
        <v>2212</v>
      </c>
      <c r="C179" s="2820"/>
      <c r="D179" s="2821" t="s">
        <v>262</v>
      </c>
      <c r="E179" s="2822">
        <v>220</v>
      </c>
      <c r="F179" s="2822" t="s">
        <v>232</v>
      </c>
      <c r="G179" s="2823"/>
      <c r="H179" s="2830">
        <v>20</v>
      </c>
      <c r="I179" s="2830"/>
      <c r="J179" s="2831"/>
      <c r="K179" s="2830"/>
      <c r="L179" s="2831"/>
      <c r="M179" s="2830">
        <v>20</v>
      </c>
      <c r="N179" s="2830"/>
      <c r="O179" s="2830"/>
      <c r="P179" s="2830">
        <v>20</v>
      </c>
      <c r="Q179" s="2832"/>
      <c r="R179" s="2833"/>
      <c r="S179" s="2834">
        <v>60</v>
      </c>
      <c r="T179" s="2835">
        <v>13200</v>
      </c>
      <c r="U179" s="2631"/>
    </row>
    <row r="180" spans="1:21" s="1063" customFormat="1" ht="15" customHeight="1">
      <c r="A180" s="1319"/>
      <c r="B180" s="2820" t="s">
        <v>2213</v>
      </c>
      <c r="C180" s="2820"/>
      <c r="D180" s="2821" t="s">
        <v>278</v>
      </c>
      <c r="E180" s="2822">
        <v>200</v>
      </c>
      <c r="F180" s="2822" t="s">
        <v>232</v>
      </c>
      <c r="G180" s="2823"/>
      <c r="H180" s="2830"/>
      <c r="I180" s="2830"/>
      <c r="J180" s="2831"/>
      <c r="K180" s="2830"/>
      <c r="L180" s="2831"/>
      <c r="M180" s="2836">
        <v>2</v>
      </c>
      <c r="N180" s="2836"/>
      <c r="O180" s="2836"/>
      <c r="P180" s="2836"/>
      <c r="Q180" s="2832"/>
      <c r="R180" s="2833"/>
      <c r="S180" s="2834">
        <v>2</v>
      </c>
      <c r="T180" s="2835">
        <v>400</v>
      </c>
      <c r="U180" s="2631"/>
    </row>
    <row r="181" spans="1:21" s="1063" customFormat="1" ht="15" customHeight="1">
      <c r="A181" s="1319"/>
      <c r="B181" s="2820" t="s">
        <v>2214</v>
      </c>
      <c r="C181" s="2820"/>
      <c r="D181" s="2821" t="s">
        <v>274</v>
      </c>
      <c r="E181" s="2822">
        <v>25</v>
      </c>
      <c r="F181" s="2822" t="s">
        <v>232</v>
      </c>
      <c r="G181" s="2823"/>
      <c r="H181" s="2830">
        <v>3</v>
      </c>
      <c r="I181" s="2830"/>
      <c r="J181" s="2831"/>
      <c r="K181" s="2830"/>
      <c r="L181" s="2831"/>
      <c r="M181" s="2830">
        <v>3</v>
      </c>
      <c r="N181" s="2830"/>
      <c r="O181" s="2830"/>
      <c r="P181" s="2830">
        <v>3</v>
      </c>
      <c r="Q181" s="2832"/>
      <c r="R181" s="2833"/>
      <c r="S181" s="2834">
        <v>9</v>
      </c>
      <c r="T181" s="2835">
        <v>225</v>
      </c>
      <c r="U181" s="2631"/>
    </row>
    <row r="182" spans="1:21" s="1063" customFormat="1" ht="15" customHeight="1">
      <c r="A182" s="1319"/>
      <c r="B182" s="2820" t="s">
        <v>2215</v>
      </c>
      <c r="C182" s="2820"/>
      <c r="D182" s="2821" t="s">
        <v>278</v>
      </c>
      <c r="E182" s="2822">
        <v>100</v>
      </c>
      <c r="F182" s="2822" t="s">
        <v>232</v>
      </c>
      <c r="G182" s="2823"/>
      <c r="H182" s="2830">
        <v>2</v>
      </c>
      <c r="I182" s="2830"/>
      <c r="J182" s="2831"/>
      <c r="K182" s="2830"/>
      <c r="L182" s="2831"/>
      <c r="M182" s="2830">
        <v>2</v>
      </c>
      <c r="N182" s="2830"/>
      <c r="O182" s="2830"/>
      <c r="P182" s="2836">
        <v>2</v>
      </c>
      <c r="Q182" s="2837"/>
      <c r="R182" s="2838"/>
      <c r="S182" s="2834">
        <v>6</v>
      </c>
      <c r="T182" s="2835">
        <v>600</v>
      </c>
      <c r="U182" s="2631"/>
    </row>
    <row r="183" spans="1:21" s="1063" customFormat="1" ht="15" customHeight="1">
      <c r="A183" s="2703"/>
      <c r="B183" s="2820" t="s">
        <v>2216</v>
      </c>
      <c r="C183" s="2820"/>
      <c r="D183" s="2821" t="s">
        <v>278</v>
      </c>
      <c r="E183" s="2822">
        <v>5</v>
      </c>
      <c r="F183" s="2822" t="s">
        <v>232</v>
      </c>
      <c r="G183" s="2823"/>
      <c r="H183" s="2824">
        <v>200</v>
      </c>
      <c r="I183" s="2839"/>
      <c r="J183" s="2840"/>
      <c r="K183" s="2839"/>
      <c r="L183" s="2825"/>
      <c r="M183" s="2830">
        <v>100</v>
      </c>
      <c r="N183" s="2830"/>
      <c r="O183" s="2830"/>
      <c r="P183" s="2830">
        <v>100</v>
      </c>
      <c r="Q183" s="2832"/>
      <c r="R183" s="2833"/>
      <c r="S183" s="2834">
        <v>400</v>
      </c>
      <c r="T183" s="2835">
        <v>2000</v>
      </c>
      <c r="U183" s="2631"/>
    </row>
    <row r="184" spans="1:21" s="1063" customFormat="1" ht="15" customHeight="1">
      <c r="A184" s="1319"/>
      <c r="B184" s="2820" t="s">
        <v>2217</v>
      </c>
      <c r="C184" s="2820"/>
      <c r="D184" s="2821" t="s">
        <v>589</v>
      </c>
      <c r="E184" s="2822">
        <v>650</v>
      </c>
      <c r="F184" s="2822" t="s">
        <v>232</v>
      </c>
      <c r="G184" s="2823"/>
      <c r="H184" s="2839"/>
      <c r="I184" s="2839"/>
      <c r="J184" s="2840"/>
      <c r="K184" s="2839"/>
      <c r="L184" s="2825"/>
      <c r="M184" s="2824">
        <v>1</v>
      </c>
      <c r="N184" s="2839"/>
      <c r="O184" s="2839"/>
      <c r="P184" s="2839"/>
      <c r="Q184" s="2841"/>
      <c r="R184" s="2842"/>
      <c r="S184" s="2828">
        <v>1</v>
      </c>
      <c r="T184" s="2829">
        <v>650</v>
      </c>
      <c r="U184" s="2843"/>
    </row>
    <row r="185" spans="1:21" s="1063" customFormat="1" ht="15" customHeight="1">
      <c r="A185" s="1319"/>
      <c r="B185" s="2820" t="s">
        <v>2218</v>
      </c>
      <c r="C185" s="2820"/>
      <c r="D185" s="2821" t="s">
        <v>589</v>
      </c>
      <c r="E185" s="2822">
        <v>15</v>
      </c>
      <c r="F185" s="2822" t="s">
        <v>232</v>
      </c>
      <c r="G185" s="2823"/>
      <c r="H185" s="2828">
        <v>12</v>
      </c>
      <c r="I185" s="2824"/>
      <c r="J185" s="2825"/>
      <c r="K185" s="2830"/>
      <c r="L185" s="2831"/>
      <c r="M185" s="2824">
        <v>12</v>
      </c>
      <c r="N185" s="2824"/>
      <c r="O185" s="2824"/>
      <c r="P185" s="2824"/>
      <c r="Q185" s="2726"/>
      <c r="R185" s="2727"/>
      <c r="S185" s="2728">
        <v>24</v>
      </c>
      <c r="T185" s="2844">
        <v>360</v>
      </c>
      <c r="U185" s="2845"/>
    </row>
    <row r="186" spans="1:21" s="1063" customFormat="1" ht="15" customHeight="1">
      <c r="A186" s="1319"/>
      <c r="B186" s="2820" t="s">
        <v>2219</v>
      </c>
      <c r="C186" s="2820"/>
      <c r="D186" s="2821" t="s">
        <v>274</v>
      </c>
      <c r="E186" s="2822">
        <v>25</v>
      </c>
      <c r="F186" s="2822" t="s">
        <v>232</v>
      </c>
      <c r="G186" s="2823"/>
      <c r="H186" s="2824">
        <v>3</v>
      </c>
      <c r="I186" s="2824"/>
      <c r="J186" s="2825"/>
      <c r="K186" s="2824"/>
      <c r="L186" s="2825"/>
      <c r="M186" s="2824">
        <v>3</v>
      </c>
      <c r="N186" s="2824"/>
      <c r="O186" s="2839"/>
      <c r="P186" s="2824">
        <v>3</v>
      </c>
      <c r="Q186" s="2826"/>
      <c r="R186" s="2827"/>
      <c r="S186" s="2828">
        <v>9</v>
      </c>
      <c r="T186" s="2829">
        <v>225</v>
      </c>
      <c r="U186" s="2846"/>
    </row>
    <row r="187" spans="1:21" s="1063" customFormat="1" ht="15" customHeight="1">
      <c r="A187" s="1319"/>
      <c r="B187" s="2820" t="s">
        <v>2220</v>
      </c>
      <c r="C187" s="2820"/>
      <c r="D187" s="2821" t="s">
        <v>278</v>
      </c>
      <c r="E187" s="2822">
        <v>35</v>
      </c>
      <c r="F187" s="2822" t="s">
        <v>232</v>
      </c>
      <c r="G187" s="2823"/>
      <c r="H187" s="2839"/>
      <c r="I187" s="2839"/>
      <c r="J187" s="2840"/>
      <c r="K187" s="2839"/>
      <c r="L187" s="2840"/>
      <c r="M187" s="2839"/>
      <c r="N187" s="2839"/>
      <c r="O187" s="2839"/>
      <c r="P187" s="2824">
        <v>2</v>
      </c>
      <c r="Q187" s="2841"/>
      <c r="R187" s="2842"/>
      <c r="S187" s="2847">
        <v>2</v>
      </c>
      <c r="T187" s="2829">
        <v>70</v>
      </c>
      <c r="U187" s="2843"/>
    </row>
    <row r="188" spans="1:21" s="1063" customFormat="1" ht="15" customHeight="1">
      <c r="A188" s="1319"/>
      <c r="B188" s="2820" t="s">
        <v>2221</v>
      </c>
      <c r="C188" s="2820"/>
      <c r="D188" s="2821" t="s">
        <v>278</v>
      </c>
      <c r="E188" s="2822">
        <v>150</v>
      </c>
      <c r="F188" s="2822" t="s">
        <v>232</v>
      </c>
      <c r="G188" s="2823"/>
      <c r="H188" s="2828">
        <v>6</v>
      </c>
      <c r="I188" s="2848"/>
      <c r="J188" s="2825"/>
      <c r="K188" s="2830"/>
      <c r="L188" s="2831"/>
      <c r="M188" s="2824">
        <v>6</v>
      </c>
      <c r="N188" s="2824"/>
      <c r="O188" s="2848"/>
      <c r="P188" s="2824">
        <v>6</v>
      </c>
      <c r="Q188" s="2849"/>
      <c r="R188" s="2850"/>
      <c r="S188" s="2851">
        <v>18</v>
      </c>
      <c r="T188" s="2852">
        <v>2700</v>
      </c>
      <c r="U188" s="2845"/>
    </row>
    <row r="189" spans="1:21" s="1063" customFormat="1" ht="15" customHeight="1">
      <c r="A189" s="2730"/>
      <c r="B189" s="2820" t="s">
        <v>2222</v>
      </c>
      <c r="C189" s="2820"/>
      <c r="D189" s="2821" t="s">
        <v>278</v>
      </c>
      <c r="E189" s="2822">
        <v>55</v>
      </c>
      <c r="F189" s="2822" t="s">
        <v>232</v>
      </c>
      <c r="G189" s="2823"/>
      <c r="H189" s="2848">
        <v>6</v>
      </c>
      <c r="I189" s="2848"/>
      <c r="J189" s="2825"/>
      <c r="K189" s="2848"/>
      <c r="L189" s="2825"/>
      <c r="M189" s="2824">
        <v>6</v>
      </c>
      <c r="N189" s="2824"/>
      <c r="O189" s="2824"/>
      <c r="P189" s="2824">
        <v>6</v>
      </c>
      <c r="Q189" s="2853"/>
      <c r="R189" s="2854"/>
      <c r="S189" s="2855">
        <v>18</v>
      </c>
      <c r="T189" s="2856">
        <v>990</v>
      </c>
      <c r="U189" s="2845"/>
    </row>
    <row r="190" spans="1:21" s="1063" customFormat="1" ht="15" customHeight="1">
      <c r="A190" s="2730"/>
      <c r="B190" s="2820" t="s">
        <v>1231</v>
      </c>
      <c r="C190" s="2820"/>
      <c r="D190" s="2821" t="s">
        <v>1102</v>
      </c>
      <c r="E190" s="2822">
        <v>25</v>
      </c>
      <c r="F190" s="2822" t="s">
        <v>232</v>
      </c>
      <c r="G190" s="2823"/>
      <c r="H190" s="2848">
        <v>3</v>
      </c>
      <c r="I190" s="2848"/>
      <c r="J190" s="2825"/>
      <c r="K190" s="2848"/>
      <c r="L190" s="2825"/>
      <c r="M190" s="2824">
        <v>3</v>
      </c>
      <c r="N190" s="2824"/>
      <c r="O190" s="2824"/>
      <c r="P190" s="2830"/>
      <c r="Q190" s="2857"/>
      <c r="R190" s="2858"/>
      <c r="S190" s="2859">
        <v>6</v>
      </c>
      <c r="T190" s="2856">
        <v>150</v>
      </c>
      <c r="U190" s="2845"/>
    </row>
    <row r="191" spans="1:21" s="1063" customFormat="1" ht="15" customHeight="1">
      <c r="A191" s="2730"/>
      <c r="B191" s="2820" t="s">
        <v>2223</v>
      </c>
      <c r="C191" s="2820"/>
      <c r="D191" s="2821" t="s">
        <v>278</v>
      </c>
      <c r="E191" s="2822">
        <v>20</v>
      </c>
      <c r="F191" s="2822" t="s">
        <v>232</v>
      </c>
      <c r="G191" s="2823"/>
      <c r="H191" s="2848">
        <v>6</v>
      </c>
      <c r="I191" s="2848"/>
      <c r="J191" s="2825"/>
      <c r="K191" s="2848"/>
      <c r="L191" s="2825"/>
      <c r="M191" s="2824">
        <v>6</v>
      </c>
      <c r="N191" s="2824"/>
      <c r="O191" s="2824"/>
      <c r="P191" s="2824">
        <v>6</v>
      </c>
      <c r="Q191" s="2853"/>
      <c r="R191" s="2854"/>
      <c r="S191" s="2855">
        <v>18</v>
      </c>
      <c r="T191" s="2856">
        <v>360</v>
      </c>
      <c r="U191" s="2845"/>
    </row>
    <row r="192" spans="1:21" s="1063" customFormat="1" ht="15" customHeight="1">
      <c r="A192" s="2730"/>
      <c r="B192" s="2860" t="s">
        <v>2224</v>
      </c>
      <c r="C192" s="2860"/>
      <c r="D192" s="2861" t="s">
        <v>278</v>
      </c>
      <c r="E192" s="2862">
        <v>15</v>
      </c>
      <c r="F192" s="2862" t="s">
        <v>232</v>
      </c>
      <c r="G192" s="2863"/>
      <c r="H192" s="2864">
        <v>6</v>
      </c>
      <c r="I192" s="2864"/>
      <c r="J192" s="2831"/>
      <c r="K192" s="2864"/>
      <c r="L192" s="2831"/>
      <c r="M192" s="2830">
        <v>6</v>
      </c>
      <c r="N192" s="2830"/>
      <c r="O192" s="2830"/>
      <c r="P192" s="2830"/>
      <c r="Q192" s="2857"/>
      <c r="R192" s="2858"/>
      <c r="S192" s="2859">
        <v>12</v>
      </c>
      <c r="T192" s="2865">
        <v>180</v>
      </c>
      <c r="U192" s="2845"/>
    </row>
    <row r="193" spans="1:21" s="1063" customFormat="1" ht="15" customHeight="1">
      <c r="A193" s="2730"/>
      <c r="B193" s="2860" t="s">
        <v>2225</v>
      </c>
      <c r="C193" s="2860"/>
      <c r="D193" s="2861" t="s">
        <v>589</v>
      </c>
      <c r="E193" s="2862">
        <v>8</v>
      </c>
      <c r="F193" s="2862" t="s">
        <v>232</v>
      </c>
      <c r="G193" s="2863"/>
      <c r="H193" s="2864">
        <v>12</v>
      </c>
      <c r="I193" s="2864"/>
      <c r="J193" s="2831"/>
      <c r="K193" s="2864"/>
      <c r="L193" s="2831"/>
      <c r="M193" s="2830">
        <v>12</v>
      </c>
      <c r="N193" s="2830"/>
      <c r="O193" s="2830"/>
      <c r="P193" s="2830"/>
      <c r="Q193" s="2857"/>
      <c r="R193" s="2858"/>
      <c r="S193" s="2859">
        <v>24</v>
      </c>
      <c r="T193" s="2865">
        <v>192</v>
      </c>
      <c r="U193" s="2845"/>
    </row>
    <row r="194" spans="1:21" s="1063" customFormat="1" ht="15" customHeight="1">
      <c r="A194" s="2730"/>
      <c r="B194" s="2820" t="s">
        <v>2226</v>
      </c>
      <c r="C194" s="2820"/>
      <c r="D194" s="2821" t="s">
        <v>278</v>
      </c>
      <c r="E194" s="2822">
        <v>25</v>
      </c>
      <c r="F194" s="2822" t="s">
        <v>232</v>
      </c>
      <c r="G194" s="2823"/>
      <c r="H194" s="2848">
        <v>2</v>
      </c>
      <c r="I194" s="2848"/>
      <c r="J194" s="2825"/>
      <c r="K194" s="2848"/>
      <c r="L194" s="2825"/>
      <c r="M194" s="2824">
        <v>2</v>
      </c>
      <c r="N194" s="2824"/>
      <c r="O194" s="2824"/>
      <c r="P194" s="2830"/>
      <c r="Q194" s="2857"/>
      <c r="R194" s="2858"/>
      <c r="S194" s="2859">
        <v>4</v>
      </c>
      <c r="T194" s="2856">
        <v>100</v>
      </c>
      <c r="U194" s="2845"/>
    </row>
    <row r="195" spans="1:21" s="1063" customFormat="1" ht="15" customHeight="1">
      <c r="A195" s="2730"/>
      <c r="B195" s="2820" t="s">
        <v>2227</v>
      </c>
      <c r="C195" s="2820"/>
      <c r="D195" s="2821" t="s">
        <v>172</v>
      </c>
      <c r="E195" s="2822">
        <v>15</v>
      </c>
      <c r="F195" s="2822" t="s">
        <v>232</v>
      </c>
      <c r="G195" s="2823"/>
      <c r="H195" s="2848">
        <v>3</v>
      </c>
      <c r="I195" s="2848"/>
      <c r="J195" s="2825"/>
      <c r="K195" s="2848"/>
      <c r="L195" s="2825"/>
      <c r="M195" s="2824">
        <v>3</v>
      </c>
      <c r="N195" s="2824"/>
      <c r="O195" s="2824"/>
      <c r="P195" s="2830">
        <v>3</v>
      </c>
      <c r="Q195" s="2857"/>
      <c r="R195" s="2858"/>
      <c r="S195" s="2859">
        <v>9</v>
      </c>
      <c r="T195" s="2856">
        <v>135</v>
      </c>
      <c r="U195" s="2845"/>
    </row>
    <row r="196" spans="1:21" s="1063" customFormat="1" ht="15" customHeight="1">
      <c r="A196" s="2730"/>
      <c r="B196" s="2820" t="s">
        <v>2228</v>
      </c>
      <c r="C196" s="2820"/>
      <c r="D196" s="2821" t="s">
        <v>172</v>
      </c>
      <c r="E196" s="2822">
        <v>35</v>
      </c>
      <c r="F196" s="2822" t="s">
        <v>232</v>
      </c>
      <c r="G196" s="2823"/>
      <c r="H196" s="2848">
        <v>3</v>
      </c>
      <c r="I196" s="2848"/>
      <c r="J196" s="2825"/>
      <c r="K196" s="2848"/>
      <c r="L196" s="2825"/>
      <c r="M196" s="2824">
        <v>3</v>
      </c>
      <c r="N196" s="2824"/>
      <c r="O196" s="2824"/>
      <c r="P196" s="2830">
        <v>3</v>
      </c>
      <c r="Q196" s="2857"/>
      <c r="R196" s="2858"/>
      <c r="S196" s="2859">
        <v>9</v>
      </c>
      <c r="T196" s="2856">
        <v>315</v>
      </c>
      <c r="U196" s="2845"/>
    </row>
    <row r="197" spans="1:21" s="1063" customFormat="1" ht="17.25" customHeight="1">
      <c r="A197" s="2730"/>
      <c r="B197" s="2820" t="s">
        <v>2229</v>
      </c>
      <c r="C197" s="2820"/>
      <c r="D197" s="2821" t="s">
        <v>274</v>
      </c>
      <c r="E197" s="2822">
        <v>75</v>
      </c>
      <c r="F197" s="2822" t="s">
        <v>232</v>
      </c>
      <c r="G197" s="2823"/>
      <c r="H197" s="2848">
        <v>3</v>
      </c>
      <c r="I197" s="2848"/>
      <c r="J197" s="2822"/>
      <c r="K197" s="2848"/>
      <c r="L197" s="2825"/>
      <c r="M197" s="2824">
        <v>3</v>
      </c>
      <c r="N197" s="2824"/>
      <c r="O197" s="2824"/>
      <c r="P197" s="2830">
        <v>2</v>
      </c>
      <c r="Q197" s="2857"/>
      <c r="R197" s="2858"/>
      <c r="S197" s="2859">
        <v>8</v>
      </c>
      <c r="T197" s="2856">
        <v>600</v>
      </c>
      <c r="U197" s="2845"/>
    </row>
    <row r="198" spans="1:21" s="1063" customFormat="1" ht="17.25" customHeight="1">
      <c r="A198" s="1319"/>
      <c r="B198" s="2820" t="s">
        <v>2230</v>
      </c>
      <c r="C198" s="2820"/>
      <c r="D198" s="2821" t="s">
        <v>278</v>
      </c>
      <c r="E198" s="2822">
        <v>35</v>
      </c>
      <c r="F198" s="2822" t="s">
        <v>232</v>
      </c>
      <c r="G198" s="2823"/>
      <c r="H198" s="2830">
        <v>6</v>
      </c>
      <c r="I198" s="2830"/>
      <c r="J198" s="2831"/>
      <c r="K198" s="2830"/>
      <c r="L198" s="2831"/>
      <c r="M198" s="2830">
        <v>6</v>
      </c>
      <c r="N198" s="2830"/>
      <c r="O198" s="2830"/>
      <c r="P198" s="2830"/>
      <c r="Q198" s="2832"/>
      <c r="R198" s="2833"/>
      <c r="S198" s="2834">
        <v>12</v>
      </c>
      <c r="T198" s="2866">
        <v>420</v>
      </c>
      <c r="U198" s="2631"/>
    </row>
    <row r="199" spans="1:21" s="1063" customFormat="1" ht="19.5" customHeight="1">
      <c r="A199" s="1319"/>
      <c r="B199" s="2820" t="s">
        <v>2231</v>
      </c>
      <c r="C199" s="2820"/>
      <c r="D199" s="2821" t="s">
        <v>1196</v>
      </c>
      <c r="E199" s="2822">
        <v>100</v>
      </c>
      <c r="F199" s="2822" t="s">
        <v>232</v>
      </c>
      <c r="G199" s="2823"/>
      <c r="H199" s="2830">
        <v>3</v>
      </c>
      <c r="I199" s="2830"/>
      <c r="J199" s="2831"/>
      <c r="K199" s="2830"/>
      <c r="L199" s="2831"/>
      <c r="M199" s="2836">
        <v>3</v>
      </c>
      <c r="N199" s="2836"/>
      <c r="O199" s="2836"/>
      <c r="P199" s="2836">
        <v>3</v>
      </c>
      <c r="Q199" s="2832"/>
      <c r="R199" s="2833"/>
      <c r="S199" s="2834">
        <v>9</v>
      </c>
      <c r="T199" s="2866">
        <v>900</v>
      </c>
      <c r="U199" s="2631"/>
    </row>
    <row r="200" spans="1:21" s="1063" customFormat="1" ht="18" customHeight="1">
      <c r="A200" s="1319"/>
      <c r="B200" s="2820" t="s">
        <v>2232</v>
      </c>
      <c r="C200" s="2820"/>
      <c r="D200" s="2821" t="s">
        <v>278</v>
      </c>
      <c r="E200" s="2822">
        <v>150</v>
      </c>
      <c r="F200" s="2822" t="s">
        <v>232</v>
      </c>
      <c r="G200" s="2823"/>
      <c r="H200" s="2830">
        <v>1</v>
      </c>
      <c r="I200" s="2830"/>
      <c r="J200" s="2831"/>
      <c r="K200" s="2830"/>
      <c r="L200" s="2831"/>
      <c r="M200" s="2830"/>
      <c r="N200" s="2830"/>
      <c r="O200" s="2830"/>
      <c r="P200" s="2830">
        <v>1</v>
      </c>
      <c r="Q200" s="2832"/>
      <c r="R200" s="2833"/>
      <c r="S200" s="2834">
        <v>3</v>
      </c>
      <c r="T200" s="2866">
        <v>300</v>
      </c>
      <c r="U200" s="2631"/>
    </row>
    <row r="201" spans="1:20" s="2869" customFormat="1" ht="21.75" customHeight="1">
      <c r="A201" s="2867" t="s">
        <v>481</v>
      </c>
      <c r="B201" s="2868"/>
      <c r="D201" s="2870"/>
      <c r="E201" s="2871"/>
      <c r="T201" s="2872"/>
    </row>
    <row r="202" spans="1:21" s="1063" customFormat="1" ht="5.25" customHeight="1">
      <c r="A202" s="1308"/>
      <c r="B202" s="611"/>
      <c r="C202" s="611"/>
      <c r="D202" s="611"/>
      <c r="E202" s="366"/>
      <c r="F202" s="2873"/>
      <c r="G202" s="2874"/>
      <c r="H202" s="2875"/>
      <c r="I202" s="2875"/>
      <c r="J202" s="2875"/>
      <c r="K202" s="2875"/>
      <c r="L202" s="2875"/>
      <c r="M202" s="2875"/>
      <c r="N202" s="2875" t="s">
        <v>866</v>
      </c>
      <c r="O202" s="2875"/>
      <c r="P202" s="2875"/>
      <c r="Q202" s="2874"/>
      <c r="R202" s="2874"/>
      <c r="S202" s="2874"/>
      <c r="T202" s="2874"/>
      <c r="U202" s="2876"/>
    </row>
    <row r="203" spans="2:20" s="1063" customFormat="1" ht="15">
      <c r="B203" s="2868"/>
      <c r="C203" s="2868"/>
      <c r="D203" s="2869"/>
      <c r="E203" s="2870"/>
      <c r="F203" s="2871"/>
      <c r="G203" s="2869"/>
      <c r="H203" s="2869"/>
      <c r="I203" s="2662"/>
      <c r="J203" s="2662"/>
      <c r="K203" s="2869"/>
      <c r="L203" s="2869"/>
      <c r="M203" s="2869"/>
      <c r="N203" s="2869"/>
      <c r="O203" s="2869"/>
      <c r="P203" s="2869"/>
      <c r="Q203" s="2869"/>
      <c r="R203" s="2869"/>
      <c r="S203" s="2869"/>
      <c r="T203" s="2869"/>
    </row>
    <row r="204" spans="1:21" s="1063" customFormat="1" ht="20.25" customHeight="1">
      <c r="A204" s="2703"/>
      <c r="B204" s="2820" t="s">
        <v>2233</v>
      </c>
      <c r="C204" s="2820"/>
      <c r="D204" s="2821" t="s">
        <v>1495</v>
      </c>
      <c r="E204" s="2822">
        <v>270</v>
      </c>
      <c r="F204" s="2822" t="s">
        <v>232</v>
      </c>
      <c r="G204" s="2823"/>
      <c r="H204" s="2824">
        <v>2</v>
      </c>
      <c r="I204" s="2824"/>
      <c r="J204" s="2825"/>
      <c r="K204" s="2824"/>
      <c r="L204" s="2825"/>
      <c r="M204" s="2824">
        <v>2</v>
      </c>
      <c r="N204" s="2824"/>
      <c r="O204" s="2824"/>
      <c r="P204" s="2824">
        <v>1</v>
      </c>
      <c r="Q204" s="2826"/>
      <c r="R204" s="2827"/>
      <c r="S204" s="2828">
        <v>5</v>
      </c>
      <c r="T204" s="2877">
        <v>1350</v>
      </c>
      <c r="U204" s="2631"/>
    </row>
    <row r="205" spans="1:21" s="1063" customFormat="1" ht="20.25" customHeight="1">
      <c r="A205" s="1319"/>
      <c r="B205" s="2820" t="s">
        <v>2234</v>
      </c>
      <c r="C205" s="2820"/>
      <c r="D205" s="2821" t="s">
        <v>1495</v>
      </c>
      <c r="E205" s="2822">
        <v>270</v>
      </c>
      <c r="F205" s="2822" t="s">
        <v>232</v>
      </c>
      <c r="G205" s="2823"/>
      <c r="H205" s="2830">
        <v>2</v>
      </c>
      <c r="I205" s="2830"/>
      <c r="J205" s="2831"/>
      <c r="K205" s="2830"/>
      <c r="L205" s="2831"/>
      <c r="M205" s="2830">
        <v>2</v>
      </c>
      <c r="N205" s="2830"/>
      <c r="O205" s="2830"/>
      <c r="P205" s="2830">
        <v>1</v>
      </c>
      <c r="Q205" s="2878"/>
      <c r="R205" s="2879"/>
      <c r="S205" s="2834">
        <v>5</v>
      </c>
      <c r="T205" s="2866">
        <v>1350</v>
      </c>
      <c r="U205" s="2631"/>
    </row>
    <row r="206" spans="1:21" s="1063" customFormat="1" ht="20.25" customHeight="1">
      <c r="A206" s="1319"/>
      <c r="B206" s="2820" t="s">
        <v>2235</v>
      </c>
      <c r="C206" s="2820"/>
      <c r="D206" s="2821" t="s">
        <v>1495</v>
      </c>
      <c r="E206" s="2822">
        <v>270</v>
      </c>
      <c r="F206" s="2822" t="s">
        <v>232</v>
      </c>
      <c r="G206" s="2823"/>
      <c r="H206" s="2830">
        <v>2</v>
      </c>
      <c r="I206" s="2830"/>
      <c r="J206" s="2831"/>
      <c r="K206" s="2830"/>
      <c r="L206" s="2831"/>
      <c r="M206" s="2830">
        <v>2</v>
      </c>
      <c r="N206" s="2830"/>
      <c r="O206" s="2830"/>
      <c r="P206" s="2830">
        <v>1</v>
      </c>
      <c r="Q206" s="2878"/>
      <c r="R206" s="2879"/>
      <c r="S206" s="2834">
        <v>5</v>
      </c>
      <c r="T206" s="2866">
        <v>1350</v>
      </c>
      <c r="U206" s="2631"/>
    </row>
    <row r="207" spans="1:21" s="1063" customFormat="1" ht="20.25" customHeight="1">
      <c r="A207" s="1319"/>
      <c r="B207" s="2820" t="s">
        <v>2236</v>
      </c>
      <c r="C207" s="2820"/>
      <c r="D207" s="2821" t="s">
        <v>1495</v>
      </c>
      <c r="E207" s="2822">
        <v>270</v>
      </c>
      <c r="F207" s="2822" t="s">
        <v>232</v>
      </c>
      <c r="G207" s="2823"/>
      <c r="H207" s="2830">
        <v>5</v>
      </c>
      <c r="I207" s="2830"/>
      <c r="J207" s="2831"/>
      <c r="K207" s="2830"/>
      <c r="L207" s="2831"/>
      <c r="M207" s="2830">
        <v>5</v>
      </c>
      <c r="N207" s="2830"/>
      <c r="O207" s="2830"/>
      <c r="P207" s="2830">
        <v>5</v>
      </c>
      <c r="Q207" s="2878"/>
      <c r="R207" s="2879"/>
      <c r="S207" s="2834">
        <v>15</v>
      </c>
      <c r="T207" s="2866">
        <v>4050</v>
      </c>
      <c r="U207" s="2631"/>
    </row>
    <row r="208" spans="1:21" s="1063" customFormat="1" ht="16.5" customHeight="1">
      <c r="A208" s="1319"/>
      <c r="B208" s="2820" t="s">
        <v>1106</v>
      </c>
      <c r="C208" s="2820"/>
      <c r="D208" s="2821" t="s">
        <v>1235</v>
      </c>
      <c r="E208" s="2822">
        <v>60</v>
      </c>
      <c r="F208" s="2822" t="s">
        <v>232</v>
      </c>
      <c r="G208" s="2823"/>
      <c r="H208" s="2824">
        <v>10</v>
      </c>
      <c r="I208" s="2824"/>
      <c r="J208" s="2825"/>
      <c r="K208" s="2824"/>
      <c r="L208" s="2825"/>
      <c r="M208" s="2824">
        <v>5</v>
      </c>
      <c r="N208" s="2824"/>
      <c r="O208" s="2824"/>
      <c r="P208" s="2824">
        <v>5</v>
      </c>
      <c r="Q208" s="2826"/>
      <c r="R208" s="2827"/>
      <c r="S208" s="2828">
        <v>20</v>
      </c>
      <c r="T208" s="2877">
        <v>1200</v>
      </c>
      <c r="U208" s="2631"/>
    </row>
    <row r="209" spans="1:21" s="1063" customFormat="1" ht="17.25" customHeight="1">
      <c r="A209" s="1319"/>
      <c r="B209" s="2820" t="s">
        <v>2230</v>
      </c>
      <c r="C209" s="2820"/>
      <c r="D209" s="2821" t="s">
        <v>278</v>
      </c>
      <c r="E209" s="2822">
        <v>35</v>
      </c>
      <c r="F209" s="2822" t="s">
        <v>232</v>
      </c>
      <c r="G209" s="2823"/>
      <c r="H209" s="2830">
        <v>6</v>
      </c>
      <c r="I209" s="2830"/>
      <c r="J209" s="2831"/>
      <c r="K209" s="2830"/>
      <c r="L209" s="2831"/>
      <c r="M209" s="2830">
        <v>6</v>
      </c>
      <c r="N209" s="2830"/>
      <c r="O209" s="2830"/>
      <c r="P209" s="2830"/>
      <c r="Q209" s="2832"/>
      <c r="R209" s="2833"/>
      <c r="S209" s="2834">
        <v>12</v>
      </c>
      <c r="T209" s="2866">
        <v>420</v>
      </c>
      <c r="U209" s="2631"/>
    </row>
    <row r="210" spans="1:21" s="1063" customFormat="1" ht="16.5" customHeight="1">
      <c r="A210" s="1319"/>
      <c r="B210" s="2820" t="s">
        <v>2231</v>
      </c>
      <c r="C210" s="2820"/>
      <c r="D210" s="2821" t="s">
        <v>1196</v>
      </c>
      <c r="E210" s="2822">
        <v>100</v>
      </c>
      <c r="F210" s="2822" t="s">
        <v>232</v>
      </c>
      <c r="G210" s="2823"/>
      <c r="H210" s="2830">
        <v>3</v>
      </c>
      <c r="I210" s="2830"/>
      <c r="J210" s="2831"/>
      <c r="K210" s="2830"/>
      <c r="L210" s="2831"/>
      <c r="M210" s="2836">
        <v>3</v>
      </c>
      <c r="N210" s="2836"/>
      <c r="O210" s="2836"/>
      <c r="P210" s="2836">
        <v>3</v>
      </c>
      <c r="Q210" s="2832"/>
      <c r="R210" s="2833"/>
      <c r="S210" s="2834">
        <v>9</v>
      </c>
      <c r="T210" s="2866">
        <v>900</v>
      </c>
      <c r="U210" s="2631"/>
    </row>
    <row r="211" spans="1:21" s="1063" customFormat="1" ht="18" customHeight="1">
      <c r="A211" s="1319"/>
      <c r="B211" s="2820" t="s">
        <v>2232</v>
      </c>
      <c r="C211" s="2820"/>
      <c r="D211" s="2821" t="s">
        <v>278</v>
      </c>
      <c r="E211" s="2822">
        <v>150</v>
      </c>
      <c r="F211" s="2822" t="s">
        <v>232</v>
      </c>
      <c r="G211" s="2823"/>
      <c r="H211" s="2830">
        <v>1</v>
      </c>
      <c r="I211" s="2830"/>
      <c r="J211" s="2831"/>
      <c r="K211" s="2830"/>
      <c r="L211" s="2831"/>
      <c r="M211" s="2830">
        <v>1</v>
      </c>
      <c r="N211" s="2830"/>
      <c r="O211" s="2830"/>
      <c r="P211" s="2830">
        <v>1</v>
      </c>
      <c r="Q211" s="2832"/>
      <c r="R211" s="2833"/>
      <c r="S211" s="2834">
        <v>3</v>
      </c>
      <c r="T211" s="2866">
        <v>450</v>
      </c>
      <c r="U211" s="2631"/>
    </row>
    <row r="212" spans="1:21" s="1063" customFormat="1" ht="16.5" customHeight="1">
      <c r="A212" s="1319"/>
      <c r="B212" s="2820" t="s">
        <v>2237</v>
      </c>
      <c r="C212" s="2820"/>
      <c r="D212" s="2821" t="s">
        <v>278</v>
      </c>
      <c r="E212" s="2822">
        <v>50</v>
      </c>
      <c r="F212" s="2822" t="s">
        <v>232</v>
      </c>
      <c r="G212" s="2823"/>
      <c r="H212" s="2830">
        <v>6</v>
      </c>
      <c r="I212" s="2830"/>
      <c r="J212" s="2831"/>
      <c r="K212" s="2830"/>
      <c r="L212" s="2831"/>
      <c r="M212" s="2830"/>
      <c r="N212" s="2830"/>
      <c r="O212" s="2830"/>
      <c r="P212" s="2836">
        <v>6</v>
      </c>
      <c r="Q212" s="2837"/>
      <c r="R212" s="2838"/>
      <c r="S212" s="2834">
        <v>12</v>
      </c>
      <c r="T212" s="2866">
        <v>600</v>
      </c>
      <c r="U212" s="2631"/>
    </row>
    <row r="213" spans="1:21" s="1063" customFormat="1" ht="17.25" customHeight="1">
      <c r="A213" s="1319"/>
      <c r="B213" s="2820" t="s">
        <v>2238</v>
      </c>
      <c r="C213" s="2820"/>
      <c r="D213" s="2821" t="s">
        <v>589</v>
      </c>
      <c r="E213" s="2822">
        <v>100</v>
      </c>
      <c r="F213" s="2822" t="s">
        <v>232</v>
      </c>
      <c r="G213" s="2823"/>
      <c r="H213" s="2830">
        <v>2</v>
      </c>
      <c r="I213" s="2830"/>
      <c r="J213" s="2831"/>
      <c r="K213" s="2830"/>
      <c r="L213" s="2831"/>
      <c r="M213" s="2830"/>
      <c r="N213" s="2830"/>
      <c r="O213" s="2830"/>
      <c r="P213" s="2836">
        <v>2</v>
      </c>
      <c r="Q213" s="2837"/>
      <c r="R213" s="2838"/>
      <c r="S213" s="2834">
        <v>4</v>
      </c>
      <c r="T213" s="2866">
        <v>400</v>
      </c>
      <c r="U213" s="2631"/>
    </row>
    <row r="214" spans="1:21" s="1063" customFormat="1" ht="15.75" customHeight="1">
      <c r="A214" s="2703"/>
      <c r="B214" s="2820" t="s">
        <v>350</v>
      </c>
      <c r="C214" s="2820"/>
      <c r="D214" s="2821" t="s">
        <v>2239</v>
      </c>
      <c r="E214" s="2822">
        <v>280</v>
      </c>
      <c r="F214" s="2822" t="s">
        <v>232</v>
      </c>
      <c r="G214" s="2823"/>
      <c r="H214" s="2824">
        <v>3</v>
      </c>
      <c r="I214" s="2839"/>
      <c r="J214" s="2840"/>
      <c r="K214" s="2839"/>
      <c r="L214" s="2825"/>
      <c r="M214" s="2830">
        <v>3</v>
      </c>
      <c r="N214" s="2830"/>
      <c r="O214" s="2830"/>
      <c r="P214" s="2830">
        <v>3</v>
      </c>
      <c r="Q214" s="2832"/>
      <c r="R214" s="2833"/>
      <c r="S214" s="2834">
        <v>9</v>
      </c>
      <c r="T214" s="2866">
        <v>2520</v>
      </c>
      <c r="U214" s="2631"/>
    </row>
    <row r="215" spans="1:21" s="1063" customFormat="1" ht="17.25" customHeight="1">
      <c r="A215" s="1319"/>
      <c r="B215" s="2820" t="s">
        <v>2240</v>
      </c>
      <c r="C215" s="2820"/>
      <c r="D215" s="2821" t="s">
        <v>2239</v>
      </c>
      <c r="E215" s="2822">
        <v>280</v>
      </c>
      <c r="F215" s="2822" t="s">
        <v>232</v>
      </c>
      <c r="G215" s="2823"/>
      <c r="H215" s="2824">
        <v>3</v>
      </c>
      <c r="I215" s="2824"/>
      <c r="J215" s="2825"/>
      <c r="K215" s="2824"/>
      <c r="L215" s="2825"/>
      <c r="M215" s="2824"/>
      <c r="N215" s="2824"/>
      <c r="O215" s="2824"/>
      <c r="P215" s="2824">
        <v>3</v>
      </c>
      <c r="Q215" s="2826"/>
      <c r="R215" s="2827"/>
      <c r="S215" s="2828">
        <v>6</v>
      </c>
      <c r="T215" s="2877">
        <v>1680</v>
      </c>
      <c r="U215" s="2843"/>
    </row>
    <row r="216" spans="1:21" s="1063" customFormat="1" ht="17.25" customHeight="1">
      <c r="A216" s="1319"/>
      <c r="B216" s="2820" t="s">
        <v>2241</v>
      </c>
      <c r="C216" s="2820"/>
      <c r="D216" s="2821" t="s">
        <v>844</v>
      </c>
      <c r="E216" s="2822">
        <v>650</v>
      </c>
      <c r="F216" s="2822" t="s">
        <v>232</v>
      </c>
      <c r="G216" s="2823"/>
      <c r="H216" s="2828">
        <v>1</v>
      </c>
      <c r="I216" s="2824"/>
      <c r="J216" s="2825"/>
      <c r="K216" s="2830"/>
      <c r="L216" s="2831"/>
      <c r="M216" s="2824">
        <v>1</v>
      </c>
      <c r="N216" s="2824"/>
      <c r="O216" s="2824"/>
      <c r="P216" s="2824">
        <v>1</v>
      </c>
      <c r="Q216" s="2726"/>
      <c r="R216" s="2727"/>
      <c r="S216" s="2728">
        <v>3</v>
      </c>
      <c r="T216" s="2880">
        <v>1950</v>
      </c>
      <c r="U216" s="2845"/>
    </row>
    <row r="217" spans="1:21" s="1063" customFormat="1" ht="28.5" customHeight="1">
      <c r="A217" s="1319"/>
      <c r="B217" s="2881" t="s">
        <v>2242</v>
      </c>
      <c r="C217" s="2820"/>
      <c r="D217" s="2821" t="s">
        <v>278</v>
      </c>
      <c r="E217" s="2822">
        <v>90</v>
      </c>
      <c r="F217" s="2822" t="s">
        <v>232</v>
      </c>
      <c r="G217" s="2823"/>
      <c r="H217" s="2824">
        <v>20</v>
      </c>
      <c r="I217" s="2824"/>
      <c r="J217" s="2825"/>
      <c r="K217" s="2824"/>
      <c r="L217" s="2825"/>
      <c r="M217" s="2824"/>
      <c r="N217" s="2824"/>
      <c r="O217" s="2824"/>
      <c r="P217" s="2824">
        <v>4</v>
      </c>
      <c r="Q217" s="2826"/>
      <c r="R217" s="2827"/>
      <c r="S217" s="2828">
        <v>24</v>
      </c>
      <c r="T217" s="2877">
        <v>2160</v>
      </c>
      <c r="U217" s="2846"/>
    </row>
    <row r="218" spans="1:21" s="1063" customFormat="1" ht="18" customHeight="1">
      <c r="A218" s="1319"/>
      <c r="B218" s="2881" t="s">
        <v>2243</v>
      </c>
      <c r="C218" s="2820"/>
      <c r="D218" s="2821" t="s">
        <v>589</v>
      </c>
      <c r="E218" s="2822">
        <v>100</v>
      </c>
      <c r="F218" s="2822" t="s">
        <v>232</v>
      </c>
      <c r="G218" s="2823"/>
      <c r="H218" s="2824">
        <v>10</v>
      </c>
      <c r="I218" s="2824"/>
      <c r="J218" s="2825"/>
      <c r="K218" s="2824"/>
      <c r="L218" s="2825"/>
      <c r="M218" s="2824">
        <v>10</v>
      </c>
      <c r="N218" s="2824"/>
      <c r="O218" s="2824"/>
      <c r="P218" s="2824"/>
      <c r="Q218" s="2826"/>
      <c r="R218" s="2827"/>
      <c r="S218" s="2828">
        <v>20</v>
      </c>
      <c r="T218" s="2877">
        <v>2000</v>
      </c>
      <c r="U218" s="2846"/>
    </row>
    <row r="219" spans="1:21" s="1063" customFormat="1" ht="17.25" customHeight="1">
      <c r="A219" s="1319"/>
      <c r="B219" s="2881" t="s">
        <v>2244</v>
      </c>
      <c r="C219" s="2820"/>
      <c r="D219" s="2821" t="s">
        <v>278</v>
      </c>
      <c r="E219" s="2822">
        <v>60</v>
      </c>
      <c r="F219" s="2822" t="s">
        <v>232</v>
      </c>
      <c r="G219" s="2823"/>
      <c r="H219" s="2824">
        <v>2</v>
      </c>
      <c r="I219" s="2824"/>
      <c r="J219" s="2825"/>
      <c r="K219" s="2824"/>
      <c r="L219" s="2825"/>
      <c r="M219" s="2824"/>
      <c r="N219" s="2824"/>
      <c r="O219" s="2824"/>
      <c r="P219" s="2824"/>
      <c r="Q219" s="2826"/>
      <c r="R219" s="2827"/>
      <c r="S219" s="2828">
        <v>2</v>
      </c>
      <c r="T219" s="2877">
        <v>120</v>
      </c>
      <c r="U219" s="2846"/>
    </row>
    <row r="220" spans="1:21" s="1063" customFormat="1" ht="17.25" customHeight="1">
      <c r="A220" s="1319"/>
      <c r="B220" s="2820" t="s">
        <v>1564</v>
      </c>
      <c r="C220" s="2820"/>
      <c r="D220" s="2821" t="s">
        <v>301</v>
      </c>
      <c r="E220" s="2822">
        <v>65</v>
      </c>
      <c r="F220" s="2822" t="s">
        <v>232</v>
      </c>
      <c r="G220" s="2823"/>
      <c r="H220" s="2824">
        <v>3</v>
      </c>
      <c r="I220" s="2824"/>
      <c r="J220" s="2825"/>
      <c r="K220" s="2824"/>
      <c r="L220" s="2825"/>
      <c r="M220" s="2824">
        <v>3</v>
      </c>
      <c r="N220" s="2824"/>
      <c r="O220" s="2824"/>
      <c r="P220" s="2824">
        <v>3</v>
      </c>
      <c r="Q220" s="2826"/>
      <c r="R220" s="2827"/>
      <c r="S220" s="2828">
        <v>9</v>
      </c>
      <c r="T220" s="2877">
        <v>585</v>
      </c>
      <c r="U220" s="2843"/>
    </row>
    <row r="221" spans="1:21" s="1063" customFormat="1" ht="19.5" customHeight="1">
      <c r="A221" s="2730"/>
      <c r="B221" s="2820" t="s">
        <v>2245</v>
      </c>
      <c r="C221" s="2820"/>
      <c r="D221" s="2821" t="s">
        <v>278</v>
      </c>
      <c r="E221" s="2822">
        <v>80</v>
      </c>
      <c r="F221" s="2822" t="s">
        <v>232</v>
      </c>
      <c r="G221" s="2823"/>
      <c r="H221" s="2848">
        <v>2</v>
      </c>
      <c r="I221" s="2848"/>
      <c r="J221" s="2825"/>
      <c r="K221" s="2848"/>
      <c r="L221" s="2825"/>
      <c r="M221" s="2824">
        <v>2</v>
      </c>
      <c r="N221" s="2824"/>
      <c r="O221" s="2824"/>
      <c r="P221" s="2824">
        <v>2</v>
      </c>
      <c r="Q221" s="2853"/>
      <c r="R221" s="2854"/>
      <c r="S221" s="2855">
        <v>6</v>
      </c>
      <c r="T221" s="2882">
        <v>480</v>
      </c>
      <c r="U221" s="2845"/>
    </row>
    <row r="222" spans="1:21" s="1063" customFormat="1" ht="16.5" customHeight="1">
      <c r="A222" s="2730"/>
      <c r="B222" s="2820" t="s">
        <v>989</v>
      </c>
      <c r="C222" s="2820"/>
      <c r="D222" s="2821" t="s">
        <v>278</v>
      </c>
      <c r="E222" s="2822">
        <v>20</v>
      </c>
      <c r="F222" s="2822" t="s">
        <v>232</v>
      </c>
      <c r="G222" s="2823"/>
      <c r="H222" s="2848">
        <v>3</v>
      </c>
      <c r="I222" s="2848"/>
      <c r="J222" s="2825"/>
      <c r="K222" s="2848"/>
      <c r="L222" s="2825"/>
      <c r="M222" s="2824">
        <v>3</v>
      </c>
      <c r="N222" s="2824"/>
      <c r="O222" s="2824"/>
      <c r="P222" s="2830">
        <v>3</v>
      </c>
      <c r="Q222" s="2857"/>
      <c r="R222" s="2858"/>
      <c r="S222" s="2859">
        <v>9</v>
      </c>
      <c r="T222" s="2882">
        <v>180</v>
      </c>
      <c r="U222" s="2845"/>
    </row>
    <row r="223" spans="1:21" s="1063" customFormat="1" ht="18" customHeight="1">
      <c r="A223" s="2730"/>
      <c r="B223" s="2820" t="s">
        <v>2246</v>
      </c>
      <c r="C223" s="2820"/>
      <c r="D223" s="2821" t="s">
        <v>278</v>
      </c>
      <c r="E223" s="2822">
        <v>60</v>
      </c>
      <c r="F223" s="2822" t="s">
        <v>232</v>
      </c>
      <c r="G223" s="2823"/>
      <c r="H223" s="2848">
        <v>3</v>
      </c>
      <c r="I223" s="2848"/>
      <c r="J223" s="2825"/>
      <c r="K223" s="2848"/>
      <c r="L223" s="2825"/>
      <c r="M223" s="2824">
        <v>3</v>
      </c>
      <c r="N223" s="2824"/>
      <c r="O223" s="2824"/>
      <c r="P223" s="2824">
        <v>3</v>
      </c>
      <c r="Q223" s="2853"/>
      <c r="R223" s="2854"/>
      <c r="S223" s="2855">
        <v>9</v>
      </c>
      <c r="T223" s="2882">
        <v>540</v>
      </c>
      <c r="U223" s="2845"/>
    </row>
    <row r="224" spans="1:21" s="1063" customFormat="1" ht="16.5" customHeight="1">
      <c r="A224" s="2730"/>
      <c r="B224" s="2860" t="s">
        <v>2247</v>
      </c>
      <c r="C224" s="2860"/>
      <c r="D224" s="2861" t="s">
        <v>278</v>
      </c>
      <c r="E224" s="2862">
        <v>50</v>
      </c>
      <c r="F224" s="2862" t="s">
        <v>232</v>
      </c>
      <c r="G224" s="2863"/>
      <c r="H224" s="2864">
        <v>3</v>
      </c>
      <c r="I224" s="2864"/>
      <c r="J224" s="2831"/>
      <c r="K224" s="2864"/>
      <c r="L224" s="2831"/>
      <c r="M224" s="2830">
        <v>3</v>
      </c>
      <c r="N224" s="2830"/>
      <c r="O224" s="2830"/>
      <c r="P224" s="2830">
        <v>3</v>
      </c>
      <c r="Q224" s="2857"/>
      <c r="R224" s="2858"/>
      <c r="S224" s="2859">
        <v>9</v>
      </c>
      <c r="T224" s="2883">
        <v>450</v>
      </c>
      <c r="U224" s="2845"/>
    </row>
    <row r="225" spans="1:21" s="1063" customFormat="1" ht="17.25" customHeight="1">
      <c r="A225" s="2730"/>
      <c r="B225" s="2820" t="s">
        <v>2248</v>
      </c>
      <c r="C225" s="2820"/>
      <c r="D225" s="2821" t="s">
        <v>271</v>
      </c>
      <c r="E225" s="2822">
        <v>65</v>
      </c>
      <c r="F225" s="2822" t="s">
        <v>232</v>
      </c>
      <c r="G225" s="2823"/>
      <c r="H225" s="2848">
        <v>4</v>
      </c>
      <c r="I225" s="2848"/>
      <c r="J225" s="2825"/>
      <c r="K225" s="2848"/>
      <c r="L225" s="2825"/>
      <c r="M225" s="2824"/>
      <c r="N225" s="2824"/>
      <c r="O225" s="2824"/>
      <c r="P225" s="2830">
        <v>6</v>
      </c>
      <c r="Q225" s="2857"/>
      <c r="R225" s="2858"/>
      <c r="S225" s="2859">
        <v>10</v>
      </c>
      <c r="T225" s="2882">
        <v>650</v>
      </c>
      <c r="U225" s="2845"/>
    </row>
    <row r="226" spans="1:21" s="1063" customFormat="1" ht="19.5" customHeight="1">
      <c r="A226" s="2730"/>
      <c r="B226" s="2820" t="s">
        <v>2249</v>
      </c>
      <c r="C226" s="2820"/>
      <c r="D226" s="2821" t="s">
        <v>278</v>
      </c>
      <c r="E226" s="2822">
        <v>250</v>
      </c>
      <c r="F226" s="2822" t="s">
        <v>232</v>
      </c>
      <c r="G226" s="2823"/>
      <c r="H226" s="2848">
        <v>6</v>
      </c>
      <c r="I226" s="2848"/>
      <c r="J226" s="2825"/>
      <c r="K226" s="2848"/>
      <c r="L226" s="2825"/>
      <c r="M226" s="2824">
        <v>6</v>
      </c>
      <c r="N226" s="2824"/>
      <c r="O226" s="2824"/>
      <c r="P226" s="2830">
        <v>6</v>
      </c>
      <c r="Q226" s="2857"/>
      <c r="R226" s="2858"/>
      <c r="S226" s="2859">
        <v>18</v>
      </c>
      <c r="T226" s="2882">
        <v>4500</v>
      </c>
      <c r="U226" s="2845"/>
    </row>
    <row r="227" spans="1:21" s="1063" customFormat="1" ht="20.25" customHeight="1">
      <c r="A227" s="1319"/>
      <c r="B227" s="2820" t="s">
        <v>2250</v>
      </c>
      <c r="C227" s="2820"/>
      <c r="D227" s="2821" t="s">
        <v>278</v>
      </c>
      <c r="E227" s="2822">
        <v>50</v>
      </c>
      <c r="F227" s="2822" t="s">
        <v>232</v>
      </c>
      <c r="G227" s="2823"/>
      <c r="H227" s="2824"/>
      <c r="I227" s="2824"/>
      <c r="J227" s="2825"/>
      <c r="K227" s="2824"/>
      <c r="L227" s="2825"/>
      <c r="M227" s="2824">
        <v>12</v>
      </c>
      <c r="N227" s="2824"/>
      <c r="O227" s="2824"/>
      <c r="P227" s="2824">
        <v>12</v>
      </c>
      <c r="Q227" s="2826"/>
      <c r="R227" s="2827"/>
      <c r="S227" s="2828">
        <v>20</v>
      </c>
      <c r="T227" s="2877">
        <v>1200</v>
      </c>
      <c r="U227" s="2631"/>
    </row>
    <row r="228" spans="1:21" s="1063" customFormat="1" ht="21" customHeight="1">
      <c r="A228" s="1319"/>
      <c r="B228" s="2820" t="s">
        <v>2251</v>
      </c>
      <c r="C228" s="2820"/>
      <c r="D228" s="2821" t="s">
        <v>278</v>
      </c>
      <c r="E228" s="2822">
        <v>150</v>
      </c>
      <c r="F228" s="2822" t="s">
        <v>232</v>
      </c>
      <c r="G228" s="2823"/>
      <c r="H228" s="2830">
        <v>6</v>
      </c>
      <c r="I228" s="2830"/>
      <c r="J228" s="2831"/>
      <c r="K228" s="2830"/>
      <c r="L228" s="2831"/>
      <c r="M228" s="2830">
        <v>6</v>
      </c>
      <c r="N228" s="2830"/>
      <c r="O228" s="2830"/>
      <c r="P228" s="2830"/>
      <c r="Q228" s="2832"/>
      <c r="R228" s="2833"/>
      <c r="S228" s="2834">
        <v>12</v>
      </c>
      <c r="T228" s="2866">
        <v>420</v>
      </c>
      <c r="U228" s="2631"/>
    </row>
    <row r="229" spans="1:21" s="1063" customFormat="1" ht="19.5" customHeight="1">
      <c r="A229" s="1319"/>
      <c r="B229" s="2820" t="s">
        <v>1243</v>
      </c>
      <c r="C229" s="2820"/>
      <c r="D229" s="2821" t="s">
        <v>301</v>
      </c>
      <c r="E229" s="2822">
        <v>100</v>
      </c>
      <c r="F229" s="2822" t="s">
        <v>232</v>
      </c>
      <c r="G229" s="2823"/>
      <c r="H229" s="2830">
        <v>3</v>
      </c>
      <c r="I229" s="2830"/>
      <c r="J229" s="2831"/>
      <c r="K229" s="2830"/>
      <c r="L229" s="2831"/>
      <c r="M229" s="2836">
        <v>3</v>
      </c>
      <c r="N229" s="2836"/>
      <c r="O229" s="2836"/>
      <c r="P229" s="2836">
        <v>3</v>
      </c>
      <c r="Q229" s="2832"/>
      <c r="R229" s="2833"/>
      <c r="S229" s="2834">
        <v>9</v>
      </c>
      <c r="T229" s="2866">
        <v>900</v>
      </c>
      <c r="U229" s="2631"/>
    </row>
    <row r="230" spans="1:21" s="1063" customFormat="1" ht="23.25" customHeight="1">
      <c r="A230" s="2884"/>
      <c r="B230" s="2885" t="s">
        <v>2252</v>
      </c>
      <c r="C230" s="2885"/>
      <c r="D230" s="2886" t="s">
        <v>278</v>
      </c>
      <c r="E230" s="2887">
        <v>150</v>
      </c>
      <c r="F230" s="2887" t="s">
        <v>232</v>
      </c>
      <c r="G230" s="2888"/>
      <c r="H230" s="2889">
        <v>1</v>
      </c>
      <c r="I230" s="2889"/>
      <c r="J230" s="2890"/>
      <c r="K230" s="2889"/>
      <c r="L230" s="2890"/>
      <c r="M230" s="2889">
        <v>1</v>
      </c>
      <c r="N230" s="2889"/>
      <c r="O230" s="2889"/>
      <c r="P230" s="2889">
        <v>1</v>
      </c>
      <c r="Q230" s="2891"/>
      <c r="R230" s="2892"/>
      <c r="S230" s="2893">
        <v>3</v>
      </c>
      <c r="T230" s="2894">
        <v>450</v>
      </c>
      <c r="U230" s="2631"/>
    </row>
    <row r="231" spans="1:21" s="1063" customFormat="1" ht="19.5" customHeight="1">
      <c r="A231" s="2709"/>
      <c r="B231" s="2820" t="s">
        <v>2253</v>
      </c>
      <c r="C231" s="2820"/>
      <c r="D231" s="2821" t="s">
        <v>278</v>
      </c>
      <c r="E231" s="2822">
        <v>50</v>
      </c>
      <c r="F231" s="2822" t="s">
        <v>232</v>
      </c>
      <c r="G231" s="2823"/>
      <c r="H231" s="2824">
        <v>6</v>
      </c>
      <c r="I231" s="2824"/>
      <c r="J231" s="2825"/>
      <c r="K231" s="2824"/>
      <c r="L231" s="2825"/>
      <c r="M231" s="2824"/>
      <c r="N231" s="2824"/>
      <c r="O231" s="2824"/>
      <c r="P231" s="2895">
        <v>6</v>
      </c>
      <c r="Q231" s="2896"/>
      <c r="R231" s="2897"/>
      <c r="S231" s="2828">
        <v>12</v>
      </c>
      <c r="T231" s="2877">
        <v>600</v>
      </c>
      <c r="U231" s="2631"/>
    </row>
    <row r="232" spans="1:21" s="1063" customFormat="1" ht="20.25" customHeight="1">
      <c r="A232" s="1319"/>
      <c r="B232" s="2820" t="s">
        <v>2254</v>
      </c>
      <c r="C232" s="2820"/>
      <c r="D232" s="2821" t="s">
        <v>301</v>
      </c>
      <c r="E232" s="2822">
        <v>50</v>
      </c>
      <c r="F232" s="2822" t="s">
        <v>232</v>
      </c>
      <c r="G232" s="2823"/>
      <c r="H232" s="2828">
        <v>20</v>
      </c>
      <c r="I232" s="2824"/>
      <c r="J232" s="2825"/>
      <c r="K232" s="2830"/>
      <c r="L232" s="2831"/>
      <c r="M232" s="2824">
        <v>20</v>
      </c>
      <c r="N232" s="2824"/>
      <c r="O232" s="2824"/>
      <c r="P232" s="2824">
        <v>20</v>
      </c>
      <c r="Q232" s="2726"/>
      <c r="R232" s="2727"/>
      <c r="S232" s="2728">
        <v>60</v>
      </c>
      <c r="T232" s="2880">
        <v>3000</v>
      </c>
      <c r="U232" s="2845"/>
    </row>
    <row r="233" spans="1:21" s="1063" customFormat="1" ht="21.75" customHeight="1">
      <c r="A233" s="1319"/>
      <c r="B233" s="2881" t="s">
        <v>2255</v>
      </c>
      <c r="C233" s="2820"/>
      <c r="D233" s="2821" t="s">
        <v>278</v>
      </c>
      <c r="E233" s="2822">
        <v>220</v>
      </c>
      <c r="F233" s="2822" t="s">
        <v>232</v>
      </c>
      <c r="G233" s="2823"/>
      <c r="H233" s="2824"/>
      <c r="I233" s="2824"/>
      <c r="J233" s="2825"/>
      <c r="K233" s="2824"/>
      <c r="L233" s="2825"/>
      <c r="M233" s="2824">
        <v>12</v>
      </c>
      <c r="N233" s="2824"/>
      <c r="O233" s="2824"/>
      <c r="P233" s="2824"/>
      <c r="Q233" s="2826"/>
      <c r="R233" s="2827"/>
      <c r="S233" s="2828">
        <v>12</v>
      </c>
      <c r="T233" s="2877">
        <v>2640</v>
      </c>
      <c r="U233" s="2846"/>
    </row>
    <row r="234" spans="1:21" s="1063" customFormat="1" ht="17.25" customHeight="1">
      <c r="A234" s="1319"/>
      <c r="B234" s="2820" t="s">
        <v>2256</v>
      </c>
      <c r="C234" s="2820"/>
      <c r="D234" s="2821" t="s">
        <v>589</v>
      </c>
      <c r="E234" s="2822">
        <v>650</v>
      </c>
      <c r="F234" s="2822" t="s">
        <v>232</v>
      </c>
      <c r="G234" s="2823"/>
      <c r="H234" s="2824"/>
      <c r="I234" s="2824"/>
      <c r="J234" s="2825"/>
      <c r="K234" s="2824"/>
      <c r="L234" s="2825"/>
      <c r="M234" s="2824">
        <v>2</v>
      </c>
      <c r="N234" s="2824"/>
      <c r="O234" s="2824"/>
      <c r="P234" s="2824"/>
      <c r="Q234" s="2826"/>
      <c r="R234" s="2827"/>
      <c r="S234" s="2828">
        <v>2</v>
      </c>
      <c r="T234" s="2877">
        <v>1300</v>
      </c>
      <c r="U234" s="2843"/>
    </row>
    <row r="235" spans="1:21" s="1063" customFormat="1" ht="20.25" customHeight="1">
      <c r="A235" s="1319"/>
      <c r="B235" s="2820" t="s">
        <v>2257</v>
      </c>
      <c r="C235" s="2820"/>
      <c r="D235" s="2821" t="s">
        <v>278</v>
      </c>
      <c r="E235" s="2822">
        <v>150</v>
      </c>
      <c r="F235" s="2822" t="s">
        <v>232</v>
      </c>
      <c r="G235" s="2823"/>
      <c r="H235" s="2828"/>
      <c r="I235" s="2848"/>
      <c r="J235" s="2825"/>
      <c r="K235" s="2830"/>
      <c r="L235" s="2831"/>
      <c r="M235" s="2824">
        <v>2</v>
      </c>
      <c r="N235" s="2824"/>
      <c r="O235" s="2848"/>
      <c r="P235" s="2824"/>
      <c r="Q235" s="2849"/>
      <c r="R235" s="2850"/>
      <c r="S235" s="2851">
        <v>2</v>
      </c>
      <c r="T235" s="2898">
        <v>300</v>
      </c>
      <c r="U235" s="2845"/>
    </row>
    <row r="236" spans="1:21" s="1063" customFormat="1" ht="19.5" customHeight="1">
      <c r="A236" s="2730"/>
      <c r="B236" s="2820" t="s">
        <v>2258</v>
      </c>
      <c r="C236" s="2820"/>
      <c r="D236" s="2821" t="s">
        <v>278</v>
      </c>
      <c r="E236" s="2822">
        <v>75</v>
      </c>
      <c r="F236" s="2822" t="s">
        <v>232</v>
      </c>
      <c r="G236" s="2823"/>
      <c r="H236" s="2848">
        <v>2</v>
      </c>
      <c r="I236" s="2848"/>
      <c r="J236" s="2825"/>
      <c r="K236" s="2848"/>
      <c r="L236" s="2825"/>
      <c r="M236" s="2824"/>
      <c r="N236" s="2824"/>
      <c r="O236" s="2824"/>
      <c r="P236" s="2824"/>
      <c r="Q236" s="2853"/>
      <c r="R236" s="2854"/>
      <c r="S236" s="2855">
        <v>2</v>
      </c>
      <c r="T236" s="2882">
        <v>150</v>
      </c>
      <c r="U236" s="2845"/>
    </row>
    <row r="237" spans="1:21" s="1063" customFormat="1" ht="18" customHeight="1">
      <c r="A237" s="2730"/>
      <c r="B237" s="2820" t="s">
        <v>2259</v>
      </c>
      <c r="C237" s="2820"/>
      <c r="D237" s="2821" t="s">
        <v>591</v>
      </c>
      <c r="E237" s="2822">
        <v>50</v>
      </c>
      <c r="F237" s="2822" t="s">
        <v>232</v>
      </c>
      <c r="G237" s="2823"/>
      <c r="H237" s="2848">
        <v>3</v>
      </c>
      <c r="I237" s="2848"/>
      <c r="J237" s="2825"/>
      <c r="K237" s="2848"/>
      <c r="L237" s="2825"/>
      <c r="M237" s="2824">
        <v>3</v>
      </c>
      <c r="N237" s="2824"/>
      <c r="O237" s="2824"/>
      <c r="P237" s="2830">
        <v>4</v>
      </c>
      <c r="Q237" s="2857"/>
      <c r="R237" s="2858"/>
      <c r="S237" s="2859">
        <v>10</v>
      </c>
      <c r="T237" s="2882">
        <v>500</v>
      </c>
      <c r="U237" s="2845"/>
    </row>
    <row r="238" spans="1:21" s="1063" customFormat="1" ht="16.5" customHeight="1">
      <c r="A238" s="2730"/>
      <c r="B238" s="2820" t="s">
        <v>2260</v>
      </c>
      <c r="C238" s="2820"/>
      <c r="D238" s="2821" t="s">
        <v>278</v>
      </c>
      <c r="E238" s="2822">
        <v>300</v>
      </c>
      <c r="F238" s="2822" t="s">
        <v>232</v>
      </c>
      <c r="G238" s="2823"/>
      <c r="H238" s="2848">
        <v>3</v>
      </c>
      <c r="I238" s="2848"/>
      <c r="J238" s="2825"/>
      <c r="K238" s="2848"/>
      <c r="L238" s="2825"/>
      <c r="M238" s="2824"/>
      <c r="N238" s="2824"/>
      <c r="O238" s="2824"/>
      <c r="P238" s="2824"/>
      <c r="Q238" s="2853"/>
      <c r="R238" s="2854"/>
      <c r="S238" s="2855">
        <v>3</v>
      </c>
      <c r="T238" s="2882">
        <v>900</v>
      </c>
      <c r="U238" s="2845"/>
    </row>
    <row r="239" spans="1:21" s="1063" customFormat="1" ht="19.5" customHeight="1">
      <c r="A239" s="2730"/>
      <c r="B239" s="2860" t="s">
        <v>1589</v>
      </c>
      <c r="C239" s="2860"/>
      <c r="D239" s="2861" t="s">
        <v>278</v>
      </c>
      <c r="E239" s="2862">
        <v>100</v>
      </c>
      <c r="F239" s="2822" t="s">
        <v>232</v>
      </c>
      <c r="G239" s="2863"/>
      <c r="H239" s="2864">
        <v>6</v>
      </c>
      <c r="I239" s="2864"/>
      <c r="J239" s="2831"/>
      <c r="K239" s="2864"/>
      <c r="L239" s="2831"/>
      <c r="M239" s="2830">
        <v>6</v>
      </c>
      <c r="N239" s="2830"/>
      <c r="O239" s="2830"/>
      <c r="P239" s="2830"/>
      <c r="Q239" s="2857"/>
      <c r="R239" s="2858"/>
      <c r="S239" s="2859">
        <v>12</v>
      </c>
      <c r="T239" s="2883">
        <v>1200</v>
      </c>
      <c r="U239" s="2845"/>
    </row>
    <row r="240" spans="1:21" s="1063" customFormat="1" ht="17.25" customHeight="1">
      <c r="A240" s="2730"/>
      <c r="B240" s="2820" t="s">
        <v>2261</v>
      </c>
      <c r="C240" s="2820"/>
      <c r="D240" s="2821" t="s">
        <v>278</v>
      </c>
      <c r="E240" s="2822">
        <v>100</v>
      </c>
      <c r="F240" s="2822" t="s">
        <v>232</v>
      </c>
      <c r="G240" s="2823"/>
      <c r="H240" s="2848">
        <v>12</v>
      </c>
      <c r="I240" s="2848"/>
      <c r="J240" s="2825"/>
      <c r="K240" s="2848"/>
      <c r="L240" s="2825"/>
      <c r="M240" s="2824">
        <v>11</v>
      </c>
      <c r="N240" s="2824"/>
      <c r="O240" s="2824"/>
      <c r="P240" s="2830"/>
      <c r="Q240" s="2857"/>
      <c r="R240" s="2858"/>
      <c r="S240" s="2859">
        <v>23</v>
      </c>
      <c r="T240" s="2882">
        <v>2300</v>
      </c>
      <c r="U240" s="2845"/>
    </row>
    <row r="241" spans="1:21" s="1063" customFormat="1" ht="17.25" customHeight="1">
      <c r="A241" s="2730"/>
      <c r="B241" s="2820" t="s">
        <v>2262</v>
      </c>
      <c r="C241" s="2820"/>
      <c r="D241" s="2821" t="s">
        <v>278</v>
      </c>
      <c r="E241" s="2822">
        <v>7</v>
      </c>
      <c r="F241" s="2822" t="s">
        <v>232</v>
      </c>
      <c r="G241" s="2823"/>
      <c r="H241" s="2848">
        <v>20</v>
      </c>
      <c r="I241" s="2848"/>
      <c r="J241" s="2825"/>
      <c r="K241" s="2848"/>
      <c r="L241" s="2825"/>
      <c r="M241" s="2824">
        <v>20</v>
      </c>
      <c r="N241" s="2824"/>
      <c r="O241" s="2824"/>
      <c r="P241" s="2830">
        <v>20</v>
      </c>
      <c r="Q241" s="2857"/>
      <c r="R241" s="2858"/>
      <c r="S241" s="2859">
        <v>60</v>
      </c>
      <c r="T241" s="2882">
        <v>420</v>
      </c>
      <c r="U241" s="2845"/>
    </row>
    <row r="242" spans="1:21" s="1063" customFormat="1" ht="17.25" customHeight="1">
      <c r="A242" s="2730"/>
      <c r="B242" s="2820" t="s">
        <v>1934</v>
      </c>
      <c r="C242" s="2820"/>
      <c r="D242" s="2821" t="s">
        <v>278</v>
      </c>
      <c r="E242" s="2822">
        <v>7</v>
      </c>
      <c r="F242" s="2822" t="s">
        <v>232</v>
      </c>
      <c r="G242" s="2823"/>
      <c r="H242" s="2848">
        <v>36</v>
      </c>
      <c r="I242" s="2848"/>
      <c r="J242" s="2825"/>
      <c r="K242" s="2848"/>
      <c r="L242" s="2825"/>
      <c r="M242" s="2824">
        <v>36</v>
      </c>
      <c r="N242" s="2824"/>
      <c r="O242" s="2824"/>
      <c r="P242" s="2830">
        <v>37</v>
      </c>
      <c r="Q242" s="2857"/>
      <c r="R242" s="2858"/>
      <c r="S242" s="2859">
        <v>109</v>
      </c>
      <c r="T242" s="2882">
        <v>763</v>
      </c>
      <c r="U242" s="2845"/>
    </row>
    <row r="243" spans="1:21" s="1063" customFormat="1" ht="19.5" customHeight="1">
      <c r="A243" s="2730"/>
      <c r="B243" s="2899" t="s">
        <v>2193</v>
      </c>
      <c r="C243" s="2820"/>
      <c r="D243" s="2821"/>
      <c r="E243" s="2822"/>
      <c r="F243" s="2822"/>
      <c r="G243" s="2823"/>
      <c r="H243" s="2848"/>
      <c r="I243" s="2848"/>
      <c r="J243" s="2825"/>
      <c r="K243" s="2848"/>
      <c r="L243" s="2825"/>
      <c r="M243" s="2824"/>
      <c r="N243" s="2824"/>
      <c r="O243" s="2824"/>
      <c r="P243" s="2830"/>
      <c r="Q243" s="2857"/>
      <c r="R243" s="2858"/>
      <c r="S243" s="2859"/>
      <c r="T243" s="2900">
        <v>90000</v>
      </c>
      <c r="U243" s="2845"/>
    </row>
    <row r="244" spans="1:5" s="2869" customFormat="1" ht="26.25" customHeight="1">
      <c r="A244" s="2867" t="s">
        <v>481</v>
      </c>
      <c r="B244" s="2868"/>
      <c r="D244" s="2870"/>
      <c r="E244" s="2871"/>
    </row>
    <row r="245" spans="2:15" s="2869" customFormat="1" ht="12.75">
      <c r="B245" s="2901" t="s">
        <v>2194</v>
      </c>
      <c r="C245" s="2901"/>
      <c r="D245" s="2902"/>
      <c r="E245" s="2903"/>
      <c r="F245" s="2904"/>
      <c r="G245" s="2904"/>
      <c r="H245" s="2904"/>
      <c r="I245" s="2904"/>
      <c r="J245" s="2904"/>
      <c r="K245" s="2902"/>
      <c r="L245" s="2902"/>
      <c r="M245" s="2902"/>
      <c r="N245" s="2902"/>
      <c r="O245" s="2902"/>
    </row>
    <row r="246" spans="2:15" s="1063" customFormat="1" ht="15">
      <c r="B246" s="2901"/>
      <c r="C246" s="2901"/>
      <c r="D246" s="2902"/>
      <c r="E246" s="2903"/>
      <c r="F246" s="2905"/>
      <c r="G246" s="2902"/>
      <c r="H246" s="2902"/>
      <c r="I246" s="2902"/>
      <c r="J246" s="2902"/>
      <c r="K246" s="2902"/>
      <c r="L246" s="2902"/>
      <c r="M246" s="2902"/>
      <c r="N246" s="2902"/>
      <c r="O246" s="2902"/>
    </row>
    <row r="247" spans="2:15" s="1063" customFormat="1" ht="15">
      <c r="B247" s="2906" t="s">
        <v>2263</v>
      </c>
      <c r="C247" s="2901"/>
      <c r="D247" s="2902"/>
      <c r="E247" s="2903"/>
      <c r="F247" s="2905"/>
      <c r="G247" s="2902"/>
      <c r="H247" s="2906" t="s">
        <v>2264</v>
      </c>
      <c r="I247" s="2902"/>
      <c r="J247" s="2902"/>
      <c r="K247" s="2902"/>
      <c r="L247" s="2902"/>
      <c r="M247" s="2902"/>
      <c r="N247" s="2902"/>
      <c r="O247" s="2902"/>
    </row>
    <row r="248" spans="2:15" s="1063" customFormat="1" ht="15">
      <c r="B248" s="2901" t="s">
        <v>2265</v>
      </c>
      <c r="C248" s="2901"/>
      <c r="D248" s="2902"/>
      <c r="E248" s="2903"/>
      <c r="F248" s="2907" t="s">
        <v>1488</v>
      </c>
      <c r="G248" s="2902"/>
      <c r="H248" s="2902" t="s">
        <v>2198</v>
      </c>
      <c r="I248" s="2902"/>
      <c r="J248" s="2902"/>
      <c r="K248" s="2902"/>
      <c r="L248" s="2902"/>
      <c r="M248" s="2902"/>
      <c r="N248" s="2902"/>
      <c r="O248" s="2902"/>
    </row>
    <row r="249" spans="2:15" ht="15">
      <c r="B249" s="2908"/>
      <c r="C249" s="2908"/>
      <c r="D249" s="2908"/>
      <c r="E249" s="2908"/>
      <c r="F249" s="2908"/>
      <c r="G249" s="2908"/>
      <c r="H249" s="2908"/>
      <c r="I249" s="2908"/>
      <c r="J249" s="2908"/>
      <c r="K249" s="2908"/>
      <c r="L249" s="2908"/>
      <c r="M249" s="2908"/>
      <c r="N249" s="2908"/>
      <c r="O249" s="2908"/>
    </row>
    <row r="251" spans="1:20" ht="16.5" customHeight="1">
      <c r="A251" s="2909"/>
      <c r="B251" s="2910"/>
      <c r="C251" s="2910"/>
      <c r="D251" s="2910"/>
      <c r="E251" s="2910"/>
      <c r="F251" s="2910"/>
      <c r="G251" s="2910"/>
      <c r="H251" s="2910"/>
      <c r="I251" s="2910"/>
      <c r="J251" s="2910"/>
      <c r="K251" s="2910"/>
      <c r="L251" s="2910"/>
      <c r="M251" s="2910"/>
      <c r="N251" s="2910"/>
      <c r="O251" s="2910"/>
      <c r="P251" s="2910"/>
      <c r="Q251" s="2910"/>
      <c r="R251" s="2910"/>
      <c r="S251" s="2910"/>
      <c r="T251" s="2910"/>
    </row>
    <row r="252" spans="1:20" ht="9" customHeight="1">
      <c r="A252" s="2911"/>
      <c r="B252" s="2911"/>
      <c r="C252" s="2911"/>
      <c r="D252" s="2911"/>
      <c r="E252" s="2911"/>
      <c r="F252" s="2911"/>
      <c r="G252" s="2911"/>
      <c r="H252" s="2911"/>
      <c r="I252" s="2911"/>
      <c r="J252" s="2911"/>
      <c r="K252" s="2911"/>
      <c r="L252" s="2911"/>
      <c r="M252" s="2911"/>
      <c r="N252" s="2911"/>
      <c r="O252" s="2911"/>
      <c r="P252" s="2911"/>
      <c r="Q252" s="2911"/>
      <c r="R252" s="2911"/>
      <c r="S252" s="2911"/>
      <c r="T252" s="2911"/>
    </row>
    <row r="253" spans="1:20" ht="9" customHeight="1">
      <c r="A253" s="2912"/>
      <c r="B253" s="2912"/>
      <c r="C253" s="2912"/>
      <c r="D253" s="2912"/>
      <c r="E253" s="2912"/>
      <c r="F253" s="2912"/>
      <c r="G253" s="2912"/>
      <c r="H253" s="2912"/>
      <c r="I253" s="2912"/>
      <c r="J253" s="2912"/>
      <c r="K253" s="2912"/>
      <c r="L253" s="2912"/>
      <c r="M253" s="2912"/>
      <c r="N253" s="2912"/>
      <c r="O253" s="2912"/>
      <c r="P253" s="2912"/>
      <c r="Q253" s="2912"/>
      <c r="R253" s="2912"/>
      <c r="S253" s="2912"/>
      <c r="T253" s="2912"/>
    </row>
    <row r="254" spans="1:20" ht="9" customHeight="1">
      <c r="A254" s="2912"/>
      <c r="B254" s="2912"/>
      <c r="C254" s="2912"/>
      <c r="D254" s="2912"/>
      <c r="E254" s="2912"/>
      <c r="F254" s="2912"/>
      <c r="G254" s="2912"/>
      <c r="H254" s="2912"/>
      <c r="I254" s="2912"/>
      <c r="J254" s="2912"/>
      <c r="K254" s="2912"/>
      <c r="L254" s="2912"/>
      <c r="M254" s="2912"/>
      <c r="N254" s="2912"/>
      <c r="O254" s="2912"/>
      <c r="P254" s="2912"/>
      <c r="Q254" s="2912"/>
      <c r="R254" s="2912"/>
      <c r="S254" s="2912"/>
      <c r="T254" s="2912"/>
    </row>
    <row r="255" spans="1:20" ht="9" customHeight="1">
      <c r="A255" s="2912"/>
      <c r="B255" s="2912"/>
      <c r="C255" s="2912"/>
      <c r="D255" s="2912"/>
      <c r="E255" s="2912"/>
      <c r="F255" s="2912"/>
      <c r="G255" s="2912"/>
      <c r="H255" s="2912"/>
      <c r="I255" s="2912"/>
      <c r="J255" s="2912"/>
      <c r="K255" s="2912"/>
      <c r="L255" s="2912"/>
      <c r="M255" s="2912"/>
      <c r="N255" s="2912"/>
      <c r="O255" s="2912"/>
      <c r="P255" s="2912"/>
      <c r="Q255" s="2912"/>
      <c r="R255" s="2912"/>
      <c r="S255" s="2912"/>
      <c r="T255" s="2912"/>
    </row>
    <row r="256" spans="1:20" ht="9" customHeight="1">
      <c r="A256" s="2912"/>
      <c r="B256" s="2912"/>
      <c r="C256" s="2912"/>
      <c r="D256" s="2912"/>
      <c r="E256" s="2912"/>
      <c r="F256" s="2912"/>
      <c r="G256" s="2912"/>
      <c r="H256" s="2912"/>
      <c r="I256" s="2912"/>
      <c r="J256" s="2912"/>
      <c r="K256" s="2912"/>
      <c r="L256" s="2912"/>
      <c r="M256" s="2912"/>
      <c r="N256" s="2912"/>
      <c r="O256" s="2912"/>
      <c r="P256" s="2912"/>
      <c r="Q256" s="2912"/>
      <c r="R256" s="2912"/>
      <c r="S256" s="2912"/>
      <c r="T256" s="2912"/>
    </row>
    <row r="257" spans="1:20" ht="9" customHeight="1">
      <c r="A257" s="2912"/>
      <c r="B257" s="2912"/>
      <c r="C257" s="2912"/>
      <c r="D257" s="2912"/>
      <c r="E257" s="2912"/>
      <c r="F257" s="2912"/>
      <c r="G257" s="2912"/>
      <c r="H257" s="2912"/>
      <c r="I257" s="2912"/>
      <c r="J257" s="2912"/>
      <c r="K257" s="2912"/>
      <c r="L257" s="2912"/>
      <c r="M257" s="2912"/>
      <c r="N257" s="2912"/>
      <c r="O257" s="2912"/>
      <c r="P257" s="2912"/>
      <c r="Q257" s="2912"/>
      <c r="R257" s="2912"/>
      <c r="S257" s="2912"/>
      <c r="T257" s="2912"/>
    </row>
    <row r="258" spans="1:20" ht="9" customHeight="1">
      <c r="A258" s="2912"/>
      <c r="B258" s="2912"/>
      <c r="C258" s="2912"/>
      <c r="D258" s="2912"/>
      <c r="E258" s="2912"/>
      <c r="F258" s="2912"/>
      <c r="G258" s="2912"/>
      <c r="H258" s="2912"/>
      <c r="I258" s="2912"/>
      <c r="J258" s="2912"/>
      <c r="K258" s="2912"/>
      <c r="L258" s="2912"/>
      <c r="M258" s="2912"/>
      <c r="N258" s="2912"/>
      <c r="O258" s="2912"/>
      <c r="P258" s="2912"/>
      <c r="Q258" s="2912"/>
      <c r="R258" s="2912"/>
      <c r="S258" s="2912"/>
      <c r="T258" s="2912"/>
    </row>
    <row r="259" spans="1:20" ht="9" customHeight="1">
      <c r="A259" s="2912"/>
      <c r="B259" s="2912"/>
      <c r="C259" s="2912"/>
      <c r="D259" s="2912"/>
      <c r="E259" s="2912"/>
      <c r="F259" s="2912"/>
      <c r="G259" s="2912"/>
      <c r="H259" s="2912"/>
      <c r="I259" s="2912"/>
      <c r="J259" s="2912"/>
      <c r="K259" s="2912"/>
      <c r="L259" s="2912"/>
      <c r="M259" s="2912"/>
      <c r="N259" s="2912"/>
      <c r="O259" s="2912"/>
      <c r="P259" s="2912"/>
      <c r="Q259" s="2912"/>
      <c r="R259" s="2912"/>
      <c r="S259" s="2912"/>
      <c r="T259" s="2912"/>
    </row>
    <row r="260" spans="1:20" ht="9" customHeight="1">
      <c r="A260" s="2912"/>
      <c r="B260" s="2912"/>
      <c r="C260" s="2912"/>
      <c r="D260" s="2912"/>
      <c r="E260" s="2912"/>
      <c r="F260" s="2912"/>
      <c r="G260" s="2912"/>
      <c r="H260" s="2912"/>
      <c r="I260" s="2912"/>
      <c r="J260" s="2912"/>
      <c r="K260" s="2912"/>
      <c r="L260" s="2912"/>
      <c r="M260" s="2912"/>
      <c r="N260" s="2912"/>
      <c r="O260" s="2912"/>
      <c r="P260" s="2912"/>
      <c r="Q260" s="2912"/>
      <c r="R260" s="2912"/>
      <c r="S260" s="2912"/>
      <c r="T260" s="2912"/>
    </row>
    <row r="261" spans="1:20" ht="9" customHeight="1">
      <c r="A261" s="2912"/>
      <c r="B261" s="2912"/>
      <c r="C261" s="2912"/>
      <c r="D261" s="2912"/>
      <c r="E261" s="2912"/>
      <c r="F261" s="2912"/>
      <c r="G261" s="2912"/>
      <c r="H261" s="2912"/>
      <c r="I261" s="2912"/>
      <c r="J261" s="2912"/>
      <c r="K261" s="2912"/>
      <c r="L261" s="2912"/>
      <c r="M261" s="2912"/>
      <c r="N261" s="2912"/>
      <c r="O261" s="2912"/>
      <c r="P261" s="2912"/>
      <c r="Q261" s="2912"/>
      <c r="R261" s="2912"/>
      <c r="S261" s="2912"/>
      <c r="T261" s="2912"/>
    </row>
    <row r="262" spans="1:20" ht="9" customHeight="1">
      <c r="A262" s="2912"/>
      <c r="B262" s="2912"/>
      <c r="C262" s="2912"/>
      <c r="D262" s="2912"/>
      <c r="E262" s="2912"/>
      <c r="F262" s="2912"/>
      <c r="G262" s="2912"/>
      <c r="H262" s="2912"/>
      <c r="I262" s="2912"/>
      <c r="J262" s="2912"/>
      <c r="K262" s="2912"/>
      <c r="L262" s="2912"/>
      <c r="M262" s="2912"/>
      <c r="N262" s="2912"/>
      <c r="O262" s="2912"/>
      <c r="P262" s="2912"/>
      <c r="Q262" s="2912"/>
      <c r="R262" s="2912"/>
      <c r="S262" s="2912"/>
      <c r="T262" s="2912"/>
    </row>
    <row r="263" spans="1:20" ht="9" customHeight="1">
      <c r="A263" s="2912"/>
      <c r="B263" s="2912"/>
      <c r="C263" s="2912"/>
      <c r="D263" s="2912"/>
      <c r="E263" s="2912"/>
      <c r="F263" s="2912"/>
      <c r="G263" s="2912"/>
      <c r="H263" s="2912"/>
      <c r="I263" s="2912"/>
      <c r="J263" s="2912"/>
      <c r="K263" s="2912"/>
      <c r="L263" s="2912"/>
      <c r="M263" s="2912"/>
      <c r="N263" s="2912"/>
      <c r="O263" s="2912"/>
      <c r="P263" s="2912"/>
      <c r="Q263" s="2912"/>
      <c r="R263" s="2912"/>
      <c r="S263" s="2912"/>
      <c r="T263" s="2912"/>
    </row>
    <row r="264" spans="1:20" ht="9" customHeight="1">
      <c r="A264" s="2912"/>
      <c r="B264" s="2912"/>
      <c r="C264" s="2912"/>
      <c r="D264" s="2912"/>
      <c r="E264" s="2912"/>
      <c r="F264" s="2912"/>
      <c r="G264" s="2912"/>
      <c r="H264" s="2912"/>
      <c r="I264" s="2912"/>
      <c r="J264" s="2912"/>
      <c r="K264" s="2912"/>
      <c r="L264" s="2912"/>
      <c r="M264" s="2912"/>
      <c r="N264" s="2912"/>
      <c r="O264" s="2912"/>
      <c r="P264" s="2912"/>
      <c r="Q264" s="2912"/>
      <c r="R264" s="2912"/>
      <c r="S264" s="2912"/>
      <c r="T264" s="2912"/>
    </row>
    <row r="265" spans="1:20" ht="9" customHeight="1">
      <c r="A265" s="2912"/>
      <c r="B265" s="2912"/>
      <c r="C265" s="2912"/>
      <c r="D265" s="2912"/>
      <c r="E265" s="2912"/>
      <c r="F265" s="2912"/>
      <c r="G265" s="2912"/>
      <c r="H265" s="2912"/>
      <c r="I265" s="2912"/>
      <c r="J265" s="2912"/>
      <c r="K265" s="2912"/>
      <c r="L265" s="2912"/>
      <c r="M265" s="2912"/>
      <c r="N265" s="2912"/>
      <c r="O265" s="2912"/>
      <c r="P265" s="2912"/>
      <c r="Q265" s="2912"/>
      <c r="R265" s="2912"/>
      <c r="S265" s="2912"/>
      <c r="T265" s="2912"/>
    </row>
    <row r="266" spans="1:61" s="2914" customFormat="1" ht="28.5" customHeight="1">
      <c r="A266" s="2913" t="s">
        <v>486</v>
      </c>
      <c r="B266" s="2913"/>
      <c r="C266" s="2913"/>
      <c r="D266" s="2913"/>
      <c r="E266" s="2913"/>
      <c r="F266" s="2913"/>
      <c r="G266" s="2913"/>
      <c r="H266" s="2913"/>
      <c r="I266" s="2913"/>
      <c r="J266" s="2913"/>
      <c r="K266" s="2913"/>
      <c r="L266" s="2913"/>
      <c r="M266" s="2913"/>
      <c r="N266" s="2913"/>
      <c r="O266" s="2913"/>
      <c r="P266" s="2913"/>
      <c r="Q266" s="2913"/>
      <c r="R266" s="2913"/>
      <c r="S266" s="2913"/>
      <c r="T266" s="2913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</row>
    <row r="267" spans="1:20" ht="15">
      <c r="A267" s="2604" t="s">
        <v>2176</v>
      </c>
      <c r="B267" s="1822"/>
      <c r="C267" s="1822"/>
      <c r="D267" s="1822"/>
      <c r="E267" s="1063"/>
      <c r="F267" s="1824"/>
      <c r="G267" s="1063"/>
      <c r="H267" s="1063"/>
      <c r="I267" s="1063"/>
      <c r="J267" s="1063"/>
      <c r="K267" s="1063"/>
      <c r="L267" s="1063"/>
      <c r="M267" s="1063"/>
      <c r="N267" s="1063"/>
      <c r="O267" s="1063"/>
      <c r="P267" s="1063"/>
      <c r="Q267" s="1063"/>
      <c r="R267" s="1063"/>
      <c r="S267" s="1063"/>
      <c r="T267" s="1063"/>
    </row>
    <row r="268" spans="1:20" ht="15">
      <c r="A268" s="2688" t="s">
        <v>2266</v>
      </c>
      <c r="B268" s="1822"/>
      <c r="C268" s="1822"/>
      <c r="D268" s="1822"/>
      <c r="E268" s="1063"/>
      <c r="F268" s="1824"/>
      <c r="G268" s="1063"/>
      <c r="H268" s="1063"/>
      <c r="I268" s="1063"/>
      <c r="J268" s="1063"/>
      <c r="K268" s="1063"/>
      <c r="L268" s="1063"/>
      <c r="M268" s="1063"/>
      <c r="N268" s="1063"/>
      <c r="O268" s="1063"/>
      <c r="P268" s="2605"/>
      <c r="Q268" s="1063"/>
      <c r="R268" s="1063"/>
      <c r="S268" s="1063"/>
      <c r="T268" s="1063"/>
    </row>
    <row r="269" spans="1:20" ht="15.75" thickBot="1">
      <c r="A269" s="2604" t="s">
        <v>2267</v>
      </c>
      <c r="B269" s="1822"/>
      <c r="C269" s="1822"/>
      <c r="D269" s="1822"/>
      <c r="E269" s="1063"/>
      <c r="F269" s="1824"/>
      <c r="G269" s="1063"/>
      <c r="H269" s="1063"/>
      <c r="I269" s="1063"/>
      <c r="J269" s="1063"/>
      <c r="K269" s="1063"/>
      <c r="L269" s="1063"/>
      <c r="M269" s="1063"/>
      <c r="N269" s="1063"/>
      <c r="O269" s="1063"/>
      <c r="P269" s="1063"/>
      <c r="Q269" s="1063"/>
      <c r="R269" s="1063"/>
      <c r="S269" s="1063"/>
      <c r="T269" s="1063"/>
    </row>
    <row r="270" spans="1:20" ht="15">
      <c r="A270" s="2606" t="s">
        <v>136</v>
      </c>
      <c r="B270" s="2756" t="s">
        <v>137</v>
      </c>
      <c r="C270" s="2690" t="s">
        <v>2178</v>
      </c>
      <c r="D270" s="2690" t="s">
        <v>139</v>
      </c>
      <c r="E270" s="2757" t="s">
        <v>140</v>
      </c>
      <c r="F270" s="2756" t="s">
        <v>141</v>
      </c>
      <c r="G270" s="2756" t="s">
        <v>19</v>
      </c>
      <c r="H270" s="2756"/>
      <c r="I270" s="2756"/>
      <c r="J270" s="2756"/>
      <c r="K270" s="2756"/>
      <c r="L270" s="2756"/>
      <c r="M270" s="2756"/>
      <c r="N270" s="2756"/>
      <c r="O270" s="2756"/>
      <c r="P270" s="2756"/>
      <c r="Q270" s="2756"/>
      <c r="R270" s="2691"/>
      <c r="S270" s="2691"/>
      <c r="T270" s="2758"/>
    </row>
    <row r="271" spans="1:20" ht="15">
      <c r="A271" s="2759"/>
      <c r="B271" s="2760"/>
      <c r="C271" s="2761"/>
      <c r="D271" s="2694"/>
      <c r="E271" s="2762"/>
      <c r="F271" s="2760"/>
      <c r="G271" s="2695" t="s">
        <v>144</v>
      </c>
      <c r="H271" s="2695" t="s">
        <v>145</v>
      </c>
      <c r="I271" s="2695" t="s">
        <v>146</v>
      </c>
      <c r="J271" s="2695" t="s">
        <v>147</v>
      </c>
      <c r="K271" s="2695" t="s">
        <v>148</v>
      </c>
      <c r="L271" s="2695" t="s">
        <v>149</v>
      </c>
      <c r="M271" s="2695" t="s">
        <v>150</v>
      </c>
      <c r="N271" s="2695" t="s">
        <v>151</v>
      </c>
      <c r="O271" s="2695" t="s">
        <v>152</v>
      </c>
      <c r="P271" s="2695" t="s">
        <v>153</v>
      </c>
      <c r="Q271" s="2695" t="s">
        <v>154</v>
      </c>
      <c r="R271" s="2696" t="s">
        <v>155</v>
      </c>
      <c r="S271" s="2696" t="s">
        <v>156</v>
      </c>
      <c r="T271" s="2697" t="s">
        <v>143</v>
      </c>
    </row>
    <row r="272" spans="1:20" ht="15">
      <c r="A272" s="2698"/>
      <c r="B272" s="2915" t="s">
        <v>2268</v>
      </c>
      <c r="C272" s="1625"/>
      <c r="D272" s="2916"/>
      <c r="E272" s="2917"/>
      <c r="F272" s="2799"/>
      <c r="G272" s="2799"/>
      <c r="H272" s="2799"/>
      <c r="I272" s="2799"/>
      <c r="J272" s="2799"/>
      <c r="K272" s="2799"/>
      <c r="L272" s="2799"/>
      <c r="M272" s="2799"/>
      <c r="N272" s="2799"/>
      <c r="O272" s="2799"/>
      <c r="P272" s="2799"/>
      <c r="Q272" s="2799"/>
      <c r="R272" s="2918"/>
      <c r="S272" s="2918"/>
      <c r="T272" s="2919"/>
    </row>
    <row r="273" spans="1:20" ht="15">
      <c r="A273" s="2703"/>
      <c r="B273" s="2820" t="s">
        <v>2269</v>
      </c>
      <c r="C273" s="2820"/>
      <c r="D273" s="2797" t="s">
        <v>589</v>
      </c>
      <c r="E273" s="2798">
        <v>12</v>
      </c>
      <c r="F273" s="2799" t="s">
        <v>232</v>
      </c>
      <c r="G273" s="2800"/>
      <c r="H273" s="2801">
        <v>106</v>
      </c>
      <c r="I273" s="2801"/>
      <c r="J273" s="2801">
        <v>106</v>
      </c>
      <c r="K273" s="2801"/>
      <c r="L273" s="2803"/>
      <c r="M273" s="2801">
        <v>106</v>
      </c>
      <c r="N273" s="2801"/>
      <c r="O273" s="2801"/>
      <c r="P273" s="2801">
        <v>106</v>
      </c>
      <c r="Q273" s="2804"/>
      <c r="R273" s="2805"/>
      <c r="S273" s="2806">
        <v>424</v>
      </c>
      <c r="T273" s="2807">
        <v>5088</v>
      </c>
    </row>
    <row r="274" spans="1:20" ht="15">
      <c r="A274" s="1319"/>
      <c r="B274" s="2820" t="s">
        <v>2270</v>
      </c>
      <c r="C274" s="2820"/>
      <c r="D274" s="2797" t="s">
        <v>1416</v>
      </c>
      <c r="E274" s="2798">
        <v>900</v>
      </c>
      <c r="F274" s="2799" t="s">
        <v>232</v>
      </c>
      <c r="G274" s="2800"/>
      <c r="H274" s="2809">
        <v>3</v>
      </c>
      <c r="I274" s="2809"/>
      <c r="J274" s="2809">
        <v>3</v>
      </c>
      <c r="K274" s="2809"/>
      <c r="L274" s="2810"/>
      <c r="M274" s="2809">
        <v>3</v>
      </c>
      <c r="N274" s="2809"/>
      <c r="O274" s="2809"/>
      <c r="P274" s="2809">
        <v>3</v>
      </c>
      <c r="Q274" s="2811"/>
      <c r="R274" s="2812"/>
      <c r="S274" s="2813">
        <v>12</v>
      </c>
      <c r="T274" s="2814">
        <v>10800</v>
      </c>
    </row>
    <row r="275" spans="1:20" ht="15">
      <c r="A275" s="1319"/>
      <c r="B275" s="2820" t="s">
        <v>2271</v>
      </c>
      <c r="C275" s="2820"/>
      <c r="D275" s="2797" t="s">
        <v>1416</v>
      </c>
      <c r="E275" s="2798">
        <v>1100</v>
      </c>
      <c r="F275" s="2799" t="s">
        <v>232</v>
      </c>
      <c r="G275" s="2800"/>
      <c r="H275" s="2809">
        <v>3</v>
      </c>
      <c r="I275" s="2809"/>
      <c r="J275" s="2809">
        <v>3</v>
      </c>
      <c r="K275" s="2809"/>
      <c r="L275" s="2810"/>
      <c r="M275" s="2809">
        <v>3</v>
      </c>
      <c r="N275" s="2815"/>
      <c r="O275" s="2815"/>
      <c r="P275" s="2809">
        <v>3</v>
      </c>
      <c r="Q275" s="2811"/>
      <c r="R275" s="2812"/>
      <c r="S275" s="2813">
        <v>12</v>
      </c>
      <c r="T275" s="2814">
        <v>13200</v>
      </c>
    </row>
    <row r="276" spans="1:20" ht="15">
      <c r="A276" s="1319"/>
      <c r="B276" s="2820" t="s">
        <v>566</v>
      </c>
      <c r="C276" s="2820"/>
      <c r="D276" s="2797" t="s">
        <v>623</v>
      </c>
      <c r="E276" s="2798">
        <v>300</v>
      </c>
      <c r="F276" s="2799" t="s">
        <v>232</v>
      </c>
      <c r="G276" s="2800"/>
      <c r="H276" s="2809">
        <v>11</v>
      </c>
      <c r="I276" s="2809"/>
      <c r="J276" s="2809">
        <v>11</v>
      </c>
      <c r="K276" s="2809"/>
      <c r="L276" s="2810"/>
      <c r="M276" s="2809">
        <v>11</v>
      </c>
      <c r="N276" s="2809"/>
      <c r="O276" s="2809"/>
      <c r="P276" s="2809">
        <v>11</v>
      </c>
      <c r="Q276" s="2811"/>
      <c r="R276" s="2812"/>
      <c r="S276" s="2813">
        <v>44</v>
      </c>
      <c r="T276" s="2814">
        <v>13200</v>
      </c>
    </row>
    <row r="277" spans="1:20" ht="15">
      <c r="A277" s="1319"/>
      <c r="B277" s="2820" t="s">
        <v>2272</v>
      </c>
      <c r="C277" s="2820"/>
      <c r="D277" s="2797" t="s">
        <v>589</v>
      </c>
      <c r="E277" s="2798">
        <v>100</v>
      </c>
      <c r="F277" s="2799" t="s">
        <v>232</v>
      </c>
      <c r="G277" s="2800"/>
      <c r="H277" s="2809">
        <v>7</v>
      </c>
      <c r="I277" s="2809"/>
      <c r="J277" s="2809">
        <v>7</v>
      </c>
      <c r="K277" s="2809"/>
      <c r="L277" s="2810"/>
      <c r="M277" s="2809">
        <v>7</v>
      </c>
      <c r="N277" s="2809"/>
      <c r="O277" s="2809"/>
      <c r="P277" s="2809">
        <v>7</v>
      </c>
      <c r="Q277" s="2920"/>
      <c r="R277" s="2921"/>
      <c r="S277" s="2813">
        <v>28</v>
      </c>
      <c r="T277" s="2814">
        <v>2800</v>
      </c>
    </row>
    <row r="278" spans="1:20" ht="15">
      <c r="A278" s="2703"/>
      <c r="B278" s="2820" t="s">
        <v>2273</v>
      </c>
      <c r="C278" s="2820"/>
      <c r="D278" s="2797" t="s">
        <v>2239</v>
      </c>
      <c r="E278" s="2798">
        <v>94</v>
      </c>
      <c r="F278" s="2799" t="s">
        <v>232</v>
      </c>
      <c r="G278" s="2800"/>
      <c r="H278" s="2801">
        <v>2</v>
      </c>
      <c r="I278" s="2922"/>
      <c r="J278" s="2801">
        <v>2</v>
      </c>
      <c r="K278" s="2922"/>
      <c r="L278" s="2803"/>
      <c r="M278" s="2801">
        <v>2</v>
      </c>
      <c r="N278" s="2809"/>
      <c r="O278" s="2809"/>
      <c r="P278" s="2801">
        <v>2</v>
      </c>
      <c r="Q278" s="2811"/>
      <c r="R278" s="2812"/>
      <c r="S278" s="2813">
        <v>8</v>
      </c>
      <c r="T278" s="2814">
        <v>752</v>
      </c>
    </row>
    <row r="279" spans="1:20" ht="15">
      <c r="A279" s="1319"/>
      <c r="B279" s="2820" t="s">
        <v>2274</v>
      </c>
      <c r="C279" s="2820"/>
      <c r="D279" s="2797" t="s">
        <v>2275</v>
      </c>
      <c r="E279" s="2798">
        <v>40</v>
      </c>
      <c r="F279" s="2799" t="s">
        <v>232</v>
      </c>
      <c r="G279" s="2800"/>
      <c r="H279" s="2801">
        <v>27</v>
      </c>
      <c r="I279" s="2922"/>
      <c r="J279" s="2801">
        <v>27</v>
      </c>
      <c r="K279" s="2922"/>
      <c r="L279" s="2803"/>
      <c r="M279" s="2801">
        <v>27</v>
      </c>
      <c r="N279" s="2809"/>
      <c r="O279" s="2809"/>
      <c r="P279" s="2801">
        <v>27</v>
      </c>
      <c r="Q279" s="2811"/>
      <c r="R279" s="2812"/>
      <c r="S279" s="2813">
        <v>108</v>
      </c>
      <c r="T279" s="2814">
        <v>4320</v>
      </c>
    </row>
    <row r="280" spans="1:20" ht="15">
      <c r="A280" s="1319"/>
      <c r="B280" s="2820" t="s">
        <v>2276</v>
      </c>
      <c r="C280" s="2820"/>
      <c r="D280" s="2797" t="s">
        <v>2275</v>
      </c>
      <c r="E280" s="2798">
        <v>40</v>
      </c>
      <c r="F280" s="2799" t="s">
        <v>232</v>
      </c>
      <c r="G280" s="2800"/>
      <c r="H280" s="2801">
        <v>100</v>
      </c>
      <c r="I280" s="2801"/>
      <c r="J280" s="2801">
        <v>100</v>
      </c>
      <c r="K280" s="2801"/>
      <c r="L280" s="2803"/>
      <c r="M280" s="2801">
        <v>100</v>
      </c>
      <c r="N280" s="2801"/>
      <c r="O280" s="2801"/>
      <c r="P280" s="2801">
        <v>100</v>
      </c>
      <c r="Q280" s="2923"/>
      <c r="R280" s="2924"/>
      <c r="S280" s="2806">
        <v>400</v>
      </c>
      <c r="T280" s="2807">
        <v>16000</v>
      </c>
    </row>
    <row r="281" spans="1:20" ht="15">
      <c r="A281" s="1319"/>
      <c r="B281" s="2820" t="s">
        <v>2277</v>
      </c>
      <c r="C281" s="2820"/>
      <c r="D281" s="2797" t="s">
        <v>2275</v>
      </c>
      <c r="E281" s="2798">
        <v>40</v>
      </c>
      <c r="F281" s="2799" t="s">
        <v>232</v>
      </c>
      <c r="G281" s="2800"/>
      <c r="H281" s="2806">
        <v>114</v>
      </c>
      <c r="I281" s="2801"/>
      <c r="J281" s="2806">
        <v>114</v>
      </c>
      <c r="K281" s="2809"/>
      <c r="L281" s="2810"/>
      <c r="M281" s="2806">
        <v>114</v>
      </c>
      <c r="N281" s="2801"/>
      <c r="O281" s="2801"/>
      <c r="P281" s="2806">
        <v>114</v>
      </c>
      <c r="Q281" s="2925"/>
      <c r="R281" s="2926"/>
      <c r="S281" s="2927">
        <v>456</v>
      </c>
      <c r="T281" s="2928">
        <v>18240</v>
      </c>
    </row>
    <row r="282" spans="1:20" ht="15">
      <c r="A282" s="1319"/>
      <c r="B282" s="2820" t="s">
        <v>2278</v>
      </c>
      <c r="C282" s="2820"/>
      <c r="D282" s="2797" t="s">
        <v>2279</v>
      </c>
      <c r="E282" s="2798">
        <v>110</v>
      </c>
      <c r="F282" s="2799" t="s">
        <v>232</v>
      </c>
      <c r="G282" s="2800"/>
      <c r="H282" s="2806">
        <v>3</v>
      </c>
      <c r="I282" s="2801"/>
      <c r="J282" s="2806">
        <v>3</v>
      </c>
      <c r="K282" s="2809"/>
      <c r="L282" s="2810"/>
      <c r="M282" s="2806">
        <v>3</v>
      </c>
      <c r="N282" s="2801"/>
      <c r="O282" s="2801"/>
      <c r="P282" s="2806">
        <v>3</v>
      </c>
      <c r="Q282" s="2925"/>
      <c r="R282" s="2926"/>
      <c r="S282" s="2927">
        <v>12</v>
      </c>
      <c r="T282" s="2928">
        <v>1320</v>
      </c>
    </row>
    <row r="283" spans="1:20" ht="15">
      <c r="A283" s="1319"/>
      <c r="B283" s="2820" t="s">
        <v>2280</v>
      </c>
      <c r="C283" s="2820"/>
      <c r="D283" s="2797" t="s">
        <v>560</v>
      </c>
      <c r="E283" s="2798">
        <v>270</v>
      </c>
      <c r="F283" s="2799" t="s">
        <v>232</v>
      </c>
      <c r="G283" s="2800"/>
      <c r="H283" s="2806">
        <v>1</v>
      </c>
      <c r="I283" s="2801"/>
      <c r="J283" s="2806">
        <v>1</v>
      </c>
      <c r="K283" s="2809"/>
      <c r="L283" s="2810"/>
      <c r="M283" s="2806">
        <v>1</v>
      </c>
      <c r="N283" s="2801"/>
      <c r="O283" s="2801"/>
      <c r="P283" s="2806">
        <v>1</v>
      </c>
      <c r="Q283" s="2925"/>
      <c r="R283" s="2926"/>
      <c r="S283" s="2927">
        <v>4</v>
      </c>
      <c r="T283" s="2928">
        <v>1080</v>
      </c>
    </row>
    <row r="284" spans="1:20" ht="15">
      <c r="A284" s="1319"/>
      <c r="B284" s="2820" t="s">
        <v>2281</v>
      </c>
      <c r="C284" s="2820"/>
      <c r="D284" s="2797" t="s">
        <v>560</v>
      </c>
      <c r="E284" s="2798">
        <v>200</v>
      </c>
      <c r="F284" s="2799" t="s">
        <v>232</v>
      </c>
      <c r="G284" s="2800"/>
      <c r="H284" s="2806">
        <v>12</v>
      </c>
      <c r="I284" s="2801"/>
      <c r="J284" s="2806">
        <v>12</v>
      </c>
      <c r="K284" s="2809"/>
      <c r="L284" s="2810"/>
      <c r="M284" s="2806">
        <v>12</v>
      </c>
      <c r="N284" s="2801"/>
      <c r="O284" s="2801"/>
      <c r="P284" s="2806">
        <v>12</v>
      </c>
      <c r="Q284" s="2925"/>
      <c r="R284" s="2926"/>
      <c r="S284" s="2927">
        <v>48</v>
      </c>
      <c r="T284" s="2928">
        <v>9600</v>
      </c>
    </row>
    <row r="285" spans="1:20" ht="15">
      <c r="A285" s="1319"/>
      <c r="B285" s="2820" t="s">
        <v>2282</v>
      </c>
      <c r="C285" s="2820"/>
      <c r="D285" s="2797" t="s">
        <v>2279</v>
      </c>
      <c r="E285" s="2798">
        <v>90</v>
      </c>
      <c r="F285" s="2799" t="s">
        <v>232</v>
      </c>
      <c r="G285" s="2800"/>
      <c r="H285" s="2806">
        <v>6</v>
      </c>
      <c r="I285" s="2801"/>
      <c r="J285" s="2806">
        <v>6</v>
      </c>
      <c r="K285" s="2809"/>
      <c r="L285" s="2810"/>
      <c r="M285" s="2806">
        <v>6</v>
      </c>
      <c r="N285" s="2801"/>
      <c r="O285" s="2801"/>
      <c r="P285" s="2806">
        <v>6</v>
      </c>
      <c r="Q285" s="2925"/>
      <c r="R285" s="2926"/>
      <c r="S285" s="2927">
        <v>24</v>
      </c>
      <c r="T285" s="2928">
        <v>2160</v>
      </c>
    </row>
    <row r="286" spans="1:20" ht="15">
      <c r="A286" s="1319"/>
      <c r="B286" s="2820" t="s">
        <v>2283</v>
      </c>
      <c r="C286" s="2820"/>
      <c r="D286" s="2797" t="s">
        <v>2279</v>
      </c>
      <c r="E286" s="2798">
        <v>90</v>
      </c>
      <c r="F286" s="2799" t="s">
        <v>232</v>
      </c>
      <c r="G286" s="2800"/>
      <c r="H286" s="2801">
        <v>4</v>
      </c>
      <c r="I286" s="2801"/>
      <c r="J286" s="2801">
        <v>4</v>
      </c>
      <c r="K286" s="2801"/>
      <c r="L286" s="2803"/>
      <c r="M286" s="2801">
        <v>4</v>
      </c>
      <c r="N286" s="2801"/>
      <c r="O286" s="2922"/>
      <c r="P286" s="2801">
        <v>4</v>
      </c>
      <c r="Q286" s="2804"/>
      <c r="R286" s="2805"/>
      <c r="S286" s="2806">
        <v>16</v>
      </c>
      <c r="T286" s="2807">
        <v>1440</v>
      </c>
    </row>
    <row r="287" spans="1:20" ht="15">
      <c r="A287" s="1319" t="s">
        <v>2284</v>
      </c>
      <c r="B287" s="2929"/>
      <c r="C287" s="2929"/>
      <c r="D287" s="2797"/>
      <c r="E287" s="2798"/>
      <c r="F287" s="2798"/>
      <c r="G287" s="2800"/>
      <c r="H287" s="2809"/>
      <c r="I287" s="2809"/>
      <c r="J287" s="2810"/>
      <c r="K287" s="2809"/>
      <c r="L287" s="2810"/>
      <c r="M287" s="2809"/>
      <c r="N287" s="2809"/>
      <c r="O287" s="2809"/>
      <c r="P287" s="2809"/>
      <c r="Q287" s="2930"/>
      <c r="R287" s="2931"/>
      <c r="S287" s="2813"/>
      <c r="T287" s="2932">
        <f>SUM(T273:T286)</f>
        <v>100000</v>
      </c>
    </row>
    <row r="288" spans="1:20" ht="15">
      <c r="A288" s="2658" t="s">
        <v>867</v>
      </c>
      <c r="B288" s="2659"/>
      <c r="C288" s="2601"/>
      <c r="D288" s="2660"/>
      <c r="E288" s="2661"/>
      <c r="F288" s="2601"/>
      <c r="G288" s="2601"/>
      <c r="H288" s="2601"/>
      <c r="I288" s="2601"/>
      <c r="J288" s="2601"/>
      <c r="K288" s="2601"/>
      <c r="L288" s="2601"/>
      <c r="M288" s="1063"/>
      <c r="N288" s="1063"/>
      <c r="O288" s="1063"/>
      <c r="P288" s="1063"/>
      <c r="Q288" s="1063"/>
      <c r="R288" s="1063"/>
      <c r="S288" s="1063"/>
      <c r="T288" s="1063"/>
    </row>
    <row r="289" spans="1:20" ht="15.75">
      <c r="A289" s="1308"/>
      <c r="B289" s="47"/>
      <c r="C289" s="47"/>
      <c r="D289" s="47"/>
      <c r="E289" s="2748"/>
      <c r="F289" s="2749"/>
      <c r="G289" s="2750"/>
      <c r="H289" s="2751"/>
      <c r="I289" s="2751"/>
      <c r="J289" s="2751"/>
      <c r="K289" s="2751"/>
      <c r="L289" s="2751"/>
      <c r="M289" s="2751"/>
      <c r="N289" s="2751" t="s">
        <v>866</v>
      </c>
      <c r="O289" s="2751"/>
      <c r="P289" s="2751"/>
      <c r="Q289" s="2750"/>
      <c r="R289" s="2750"/>
      <c r="S289" s="2750"/>
      <c r="T289" s="2750"/>
    </row>
    <row r="290" spans="1:20" ht="13.5" customHeight="1">
      <c r="A290" s="798" t="s">
        <v>2194</v>
      </c>
      <c r="B290" s="798"/>
      <c r="C290" s="2659"/>
      <c r="D290" s="2601"/>
      <c r="E290" s="2660"/>
      <c r="F290" s="2676" t="s">
        <v>661</v>
      </c>
      <c r="G290" s="2676"/>
      <c r="H290" s="2601"/>
      <c r="I290" s="2662"/>
      <c r="J290" s="2662"/>
      <c r="K290" s="1063"/>
      <c r="L290" s="1063"/>
      <c r="M290" s="1063"/>
      <c r="N290" s="1063"/>
      <c r="O290" s="1063"/>
      <c r="P290" s="1063"/>
      <c r="Q290" s="1063"/>
      <c r="R290" s="1063"/>
      <c r="S290" s="1063"/>
      <c r="T290" s="1063"/>
    </row>
    <row r="291" spans="1:20" ht="15">
      <c r="A291" s="1063"/>
      <c r="B291" s="2668"/>
      <c r="C291" s="1822"/>
      <c r="D291" s="2601"/>
      <c r="E291" s="2660"/>
      <c r="F291" s="2661"/>
      <c r="G291" s="2601"/>
      <c r="H291" s="2669"/>
      <c r="I291" s="1063"/>
      <c r="J291" s="2601"/>
      <c r="K291" s="1063"/>
      <c r="L291" s="1063"/>
      <c r="M291" s="1063"/>
      <c r="N291" s="1063"/>
      <c r="O291" s="1063"/>
      <c r="P291" s="1063"/>
      <c r="Q291" s="1063"/>
      <c r="R291" s="1063"/>
      <c r="S291" s="1063"/>
      <c r="T291" s="1063"/>
    </row>
    <row r="292" spans="1:20" ht="15.75">
      <c r="A292" s="1063"/>
      <c r="B292" s="2668" t="s">
        <v>2195</v>
      </c>
      <c r="C292" s="1822"/>
      <c r="D292" s="2752"/>
      <c r="E292" s="2753"/>
      <c r="F292" s="2661"/>
      <c r="G292" s="2601"/>
      <c r="H292" s="2601"/>
      <c r="I292" s="2754" t="s">
        <v>2196</v>
      </c>
      <c r="J292" s="2754"/>
      <c r="K292" s="2755"/>
      <c r="L292" s="1063"/>
      <c r="M292" s="1063"/>
      <c r="N292" s="1063"/>
      <c r="O292" s="1063"/>
      <c r="P292" s="1063"/>
      <c r="Q292" s="1063"/>
      <c r="R292" s="1063"/>
      <c r="S292" s="1063"/>
      <c r="T292" s="1063"/>
    </row>
    <row r="293" spans="1:20" ht="15">
      <c r="A293" s="1063"/>
      <c r="B293" s="2670" t="s">
        <v>2197</v>
      </c>
      <c r="C293" s="1822"/>
      <c r="D293" s="2752"/>
      <c r="E293" s="2753"/>
      <c r="F293" s="2661"/>
      <c r="G293" s="2601"/>
      <c r="H293" s="2601"/>
      <c r="I293" s="2605" t="s">
        <v>2198</v>
      </c>
      <c r="J293" s="2601"/>
      <c r="K293" s="1063"/>
      <c r="L293" s="1063"/>
      <c r="M293" s="1063"/>
      <c r="N293" s="1063"/>
      <c r="O293" s="1063"/>
      <c r="P293" s="1063"/>
      <c r="Q293" s="1063"/>
      <c r="R293" s="1063"/>
      <c r="S293" s="1063"/>
      <c r="T293" s="1063"/>
    </row>
    <row r="294" spans="1:20" ht="15">
      <c r="A294" s="1063"/>
      <c r="B294" s="2668"/>
      <c r="C294" s="1822"/>
      <c r="D294" s="2601"/>
      <c r="E294" s="2660"/>
      <c r="F294" s="2661"/>
      <c r="G294" s="2601"/>
      <c r="H294" s="2669"/>
      <c r="I294" s="1063"/>
      <c r="J294" s="2601"/>
      <c r="K294" s="1063"/>
      <c r="L294" s="1063"/>
      <c r="M294" s="1063"/>
      <c r="N294" s="1063"/>
      <c r="O294" s="1063"/>
      <c r="P294" s="1063"/>
      <c r="Q294" s="1063"/>
      <c r="R294" s="1063"/>
      <c r="S294" s="1063"/>
      <c r="T294" s="1063"/>
    </row>
    <row r="295" spans="1:20" ht="15">
      <c r="A295" s="1063"/>
      <c r="B295" s="2670"/>
      <c r="C295" s="1822"/>
      <c r="D295" s="2601"/>
      <c r="E295" s="2660"/>
      <c r="F295" s="2671" t="s">
        <v>1488</v>
      </c>
      <c r="G295" s="2601"/>
      <c r="H295" s="2605"/>
      <c r="I295" s="1063"/>
      <c r="J295" s="2601"/>
      <c r="K295" s="1063"/>
      <c r="L295" s="1063"/>
      <c r="M295" s="1063"/>
      <c r="N295" s="1063"/>
      <c r="O295" s="1063"/>
      <c r="P295" s="1063"/>
      <c r="Q295" s="1063"/>
      <c r="R295" s="1063"/>
      <c r="S295" s="1063"/>
      <c r="T295" s="1063"/>
    </row>
    <row r="300" spans="1:61" s="2914" customFormat="1" ht="28.5" customHeight="1">
      <c r="A300" s="2913" t="s">
        <v>486</v>
      </c>
      <c r="B300" s="2913"/>
      <c r="C300" s="2913"/>
      <c r="D300" s="2913"/>
      <c r="E300" s="2913"/>
      <c r="F300" s="2913"/>
      <c r="G300" s="2913"/>
      <c r="H300" s="2913"/>
      <c r="I300" s="2913"/>
      <c r="J300" s="2913"/>
      <c r="K300" s="2913"/>
      <c r="L300" s="2913"/>
      <c r="M300" s="2913"/>
      <c r="N300" s="2913"/>
      <c r="O300" s="2913"/>
      <c r="P300" s="2913"/>
      <c r="Q300" s="2913"/>
      <c r="R300" s="2913"/>
      <c r="S300" s="2913"/>
      <c r="T300" s="2913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</row>
    <row r="301" spans="1:20" ht="15">
      <c r="A301" s="2604" t="s">
        <v>2176</v>
      </c>
      <c r="B301" s="1822"/>
      <c r="C301" s="1822"/>
      <c r="D301" s="1822"/>
      <c r="E301" s="1063"/>
      <c r="F301" s="1824"/>
      <c r="G301" s="1063"/>
      <c r="H301" s="1063"/>
      <c r="I301" s="1063"/>
      <c r="J301" s="1063"/>
      <c r="K301" s="1063"/>
      <c r="L301" s="1063"/>
      <c r="M301" s="1063"/>
      <c r="N301" s="1063"/>
      <c r="O301" s="1063"/>
      <c r="P301" s="1063"/>
      <c r="Q301" s="1063"/>
      <c r="R301" s="1063"/>
      <c r="S301" s="1063"/>
      <c r="T301" s="1063"/>
    </row>
    <row r="302" spans="1:20" ht="15">
      <c r="A302" s="2688" t="s">
        <v>2266</v>
      </c>
      <c r="B302" s="1822"/>
      <c r="C302" s="1822"/>
      <c r="D302" s="1822"/>
      <c r="E302" s="1063"/>
      <c r="F302" s="1824"/>
      <c r="G302" s="1063"/>
      <c r="H302" s="1063"/>
      <c r="I302" s="1063"/>
      <c r="J302" s="1063"/>
      <c r="K302" s="1063"/>
      <c r="L302" s="1063"/>
      <c r="M302" s="1063"/>
      <c r="N302" s="1063"/>
      <c r="O302" s="1063"/>
      <c r="P302" s="2605"/>
      <c r="Q302" s="1063"/>
      <c r="R302" s="1063"/>
      <c r="S302" s="1063"/>
      <c r="T302" s="1063"/>
    </row>
    <row r="303" spans="1:20" ht="15.75" thickBot="1">
      <c r="A303" s="2604" t="s">
        <v>2267</v>
      </c>
      <c r="B303" s="1822"/>
      <c r="C303" s="1822"/>
      <c r="D303" s="1822"/>
      <c r="E303" s="1063"/>
      <c r="F303" s="1824"/>
      <c r="G303" s="1063"/>
      <c r="H303" s="1063"/>
      <c r="I303" s="1063"/>
      <c r="J303" s="1063"/>
      <c r="K303" s="1063"/>
      <c r="L303" s="1063"/>
      <c r="M303" s="1063"/>
      <c r="N303" s="1063"/>
      <c r="O303" s="1063"/>
      <c r="P303" s="1063"/>
      <c r="Q303" s="1063"/>
      <c r="R303" s="1063"/>
      <c r="S303" s="1063"/>
      <c r="T303" s="1063"/>
    </row>
    <row r="304" spans="1:20" ht="15">
      <c r="A304" s="2606" t="s">
        <v>136</v>
      </c>
      <c r="B304" s="2756" t="s">
        <v>137</v>
      </c>
      <c r="C304" s="2690" t="s">
        <v>2178</v>
      </c>
      <c r="D304" s="2690" t="s">
        <v>139</v>
      </c>
      <c r="E304" s="2757" t="s">
        <v>140</v>
      </c>
      <c r="F304" s="2756" t="s">
        <v>141</v>
      </c>
      <c r="G304" s="2756" t="s">
        <v>19</v>
      </c>
      <c r="H304" s="2756"/>
      <c r="I304" s="2756"/>
      <c r="J304" s="2756"/>
      <c r="K304" s="2756"/>
      <c r="L304" s="2756"/>
      <c r="M304" s="2756"/>
      <c r="N304" s="2756"/>
      <c r="O304" s="2756"/>
      <c r="P304" s="2756"/>
      <c r="Q304" s="2756"/>
      <c r="R304" s="2691"/>
      <c r="S304" s="2691"/>
      <c r="T304" s="2758"/>
    </row>
    <row r="305" spans="1:20" ht="15">
      <c r="A305" s="2759"/>
      <c r="B305" s="2760"/>
      <c r="C305" s="2761"/>
      <c r="D305" s="2694"/>
      <c r="E305" s="2762"/>
      <c r="F305" s="2760"/>
      <c r="G305" s="2695" t="s">
        <v>144</v>
      </c>
      <c r="H305" s="2695" t="s">
        <v>145</v>
      </c>
      <c r="I305" s="2695" t="s">
        <v>146</v>
      </c>
      <c r="J305" s="2695" t="s">
        <v>147</v>
      </c>
      <c r="K305" s="2695" t="s">
        <v>148</v>
      </c>
      <c r="L305" s="2695" t="s">
        <v>149</v>
      </c>
      <c r="M305" s="2695" t="s">
        <v>150</v>
      </c>
      <c r="N305" s="2695" t="s">
        <v>151</v>
      </c>
      <c r="O305" s="2695" t="s">
        <v>152</v>
      </c>
      <c r="P305" s="2695" t="s">
        <v>153</v>
      </c>
      <c r="Q305" s="2695" t="s">
        <v>154</v>
      </c>
      <c r="R305" s="2696" t="s">
        <v>155</v>
      </c>
      <c r="S305" s="2696" t="s">
        <v>156</v>
      </c>
      <c r="T305" s="2697" t="s">
        <v>143</v>
      </c>
    </row>
    <row r="306" spans="1:20" ht="15">
      <c r="A306" s="2698"/>
      <c r="B306" s="2933" t="s">
        <v>93</v>
      </c>
      <c r="C306" s="1625"/>
      <c r="D306" s="2916"/>
      <c r="E306" s="2917"/>
      <c r="F306" s="2799"/>
      <c r="G306" s="2799"/>
      <c r="H306" s="2799"/>
      <c r="I306" s="2799"/>
      <c r="J306" s="2799"/>
      <c r="K306" s="2799"/>
      <c r="L306" s="2799"/>
      <c r="M306" s="2799"/>
      <c r="N306" s="2799"/>
      <c r="O306" s="2799"/>
      <c r="P306" s="2799"/>
      <c r="Q306" s="2799"/>
      <c r="R306" s="2918"/>
      <c r="S306" s="2918"/>
      <c r="T306" s="2919"/>
    </row>
    <row r="307" spans="1:20" ht="15">
      <c r="A307" s="2703"/>
      <c r="B307" s="2820" t="s">
        <v>2269</v>
      </c>
      <c r="C307" s="2820"/>
      <c r="D307" s="2797" t="s">
        <v>589</v>
      </c>
      <c r="E307" s="2798">
        <v>12</v>
      </c>
      <c r="F307" s="2799" t="s">
        <v>232</v>
      </c>
      <c r="G307" s="2800"/>
      <c r="H307" s="2801"/>
      <c r="I307" s="2801"/>
      <c r="J307" s="2801">
        <v>424</v>
      </c>
      <c r="K307" s="2801"/>
      <c r="L307" s="2803"/>
      <c r="M307" s="2801"/>
      <c r="N307" s="2801"/>
      <c r="O307" s="2801"/>
      <c r="P307" s="2801"/>
      <c r="Q307" s="2804"/>
      <c r="R307" s="2805"/>
      <c r="S307" s="2806">
        <v>424</v>
      </c>
      <c r="T307" s="2807">
        <v>5088</v>
      </c>
    </row>
    <row r="308" spans="1:20" ht="15">
      <c r="A308" s="1319"/>
      <c r="B308" s="2820" t="s">
        <v>2270</v>
      </c>
      <c r="C308" s="2820"/>
      <c r="D308" s="2797" t="s">
        <v>1416</v>
      </c>
      <c r="E308" s="2798">
        <v>900</v>
      </c>
      <c r="F308" s="2799" t="s">
        <v>232</v>
      </c>
      <c r="G308" s="2800"/>
      <c r="H308" s="2809"/>
      <c r="I308" s="2809"/>
      <c r="J308" s="2809">
        <v>12</v>
      </c>
      <c r="K308" s="2809"/>
      <c r="L308" s="2810"/>
      <c r="M308" s="2809"/>
      <c r="N308" s="2809"/>
      <c r="O308" s="2809"/>
      <c r="P308" s="2809"/>
      <c r="Q308" s="2811"/>
      <c r="R308" s="2812"/>
      <c r="S308" s="2813">
        <v>12</v>
      </c>
      <c r="T308" s="2814">
        <v>10800</v>
      </c>
    </row>
    <row r="309" spans="1:20" ht="15">
      <c r="A309" s="1319"/>
      <c r="B309" s="2820" t="s">
        <v>2271</v>
      </c>
      <c r="C309" s="2820"/>
      <c r="D309" s="2797" t="s">
        <v>1416</v>
      </c>
      <c r="E309" s="2798">
        <v>1100</v>
      </c>
      <c r="F309" s="2799" t="s">
        <v>232</v>
      </c>
      <c r="G309" s="2800"/>
      <c r="H309" s="2809"/>
      <c r="I309" s="2809"/>
      <c r="J309" s="2809">
        <v>12</v>
      </c>
      <c r="K309" s="2809"/>
      <c r="L309" s="2810"/>
      <c r="M309" s="2809"/>
      <c r="N309" s="2815"/>
      <c r="O309" s="2815"/>
      <c r="P309" s="2809"/>
      <c r="Q309" s="2811"/>
      <c r="R309" s="2812"/>
      <c r="S309" s="2813">
        <v>12</v>
      </c>
      <c r="T309" s="2814">
        <v>13200</v>
      </c>
    </row>
    <row r="310" spans="1:20" ht="15">
      <c r="A310" s="1319"/>
      <c r="B310" s="2820" t="s">
        <v>566</v>
      </c>
      <c r="C310" s="2820"/>
      <c r="D310" s="2797" t="s">
        <v>623</v>
      </c>
      <c r="E310" s="2798">
        <v>300</v>
      </c>
      <c r="F310" s="2799" t="s">
        <v>232</v>
      </c>
      <c r="G310" s="2800"/>
      <c r="H310" s="2809"/>
      <c r="I310" s="2809"/>
      <c r="J310" s="2809">
        <v>44</v>
      </c>
      <c r="K310" s="2809"/>
      <c r="L310" s="2810"/>
      <c r="M310" s="2809"/>
      <c r="N310" s="2809"/>
      <c r="O310" s="2809"/>
      <c r="P310" s="2809"/>
      <c r="Q310" s="2811"/>
      <c r="R310" s="2812"/>
      <c r="S310" s="2813">
        <v>44</v>
      </c>
      <c r="T310" s="2814">
        <v>13200</v>
      </c>
    </row>
    <row r="311" spans="1:20" ht="15">
      <c r="A311" s="1319"/>
      <c r="B311" s="2820" t="s">
        <v>2272</v>
      </c>
      <c r="C311" s="2820"/>
      <c r="D311" s="2797" t="s">
        <v>589</v>
      </c>
      <c r="E311" s="2798">
        <v>100</v>
      </c>
      <c r="F311" s="2799" t="s">
        <v>232</v>
      </c>
      <c r="G311" s="2800"/>
      <c r="H311" s="2809"/>
      <c r="I311" s="2809"/>
      <c r="J311" s="2809">
        <v>28</v>
      </c>
      <c r="K311" s="2809"/>
      <c r="L311" s="2810"/>
      <c r="M311" s="2809"/>
      <c r="N311" s="2809"/>
      <c r="O311" s="2809"/>
      <c r="P311" s="2809"/>
      <c r="Q311" s="2920"/>
      <c r="R311" s="2921"/>
      <c r="S311" s="2813">
        <v>28</v>
      </c>
      <c r="T311" s="2814">
        <v>2800</v>
      </c>
    </row>
    <row r="312" spans="1:20" ht="15">
      <c r="A312" s="2703"/>
      <c r="B312" s="2820" t="s">
        <v>2273</v>
      </c>
      <c r="C312" s="2820"/>
      <c r="D312" s="2797" t="s">
        <v>2239</v>
      </c>
      <c r="E312" s="2798">
        <v>94</v>
      </c>
      <c r="F312" s="2799" t="s">
        <v>232</v>
      </c>
      <c r="G312" s="2800"/>
      <c r="H312" s="2801"/>
      <c r="I312" s="2922"/>
      <c r="J312" s="2801">
        <v>8</v>
      </c>
      <c r="K312" s="2922"/>
      <c r="L312" s="2803"/>
      <c r="M312" s="2801"/>
      <c r="N312" s="2809"/>
      <c r="O312" s="2809"/>
      <c r="P312" s="2801"/>
      <c r="Q312" s="2811"/>
      <c r="R312" s="2812"/>
      <c r="S312" s="2813">
        <v>8</v>
      </c>
      <c r="T312" s="2814">
        <v>752</v>
      </c>
    </row>
    <row r="313" spans="1:20" ht="15">
      <c r="A313" s="1319"/>
      <c r="B313" s="2820" t="s">
        <v>2274</v>
      </c>
      <c r="C313" s="2820"/>
      <c r="D313" s="2797" t="s">
        <v>2275</v>
      </c>
      <c r="E313" s="2798">
        <v>40</v>
      </c>
      <c r="F313" s="2799" t="s">
        <v>232</v>
      </c>
      <c r="G313" s="2800"/>
      <c r="H313" s="2801"/>
      <c r="I313" s="2922"/>
      <c r="J313" s="2801">
        <v>108</v>
      </c>
      <c r="K313" s="2922"/>
      <c r="L313" s="2803"/>
      <c r="M313" s="2801"/>
      <c r="N313" s="2809"/>
      <c r="O313" s="2809"/>
      <c r="P313" s="2801"/>
      <c r="Q313" s="2811"/>
      <c r="R313" s="2812"/>
      <c r="S313" s="2813">
        <v>108</v>
      </c>
      <c r="T313" s="2814">
        <v>4320</v>
      </c>
    </row>
    <row r="314" spans="1:20" ht="15">
      <c r="A314" s="1319"/>
      <c r="B314" s="2820" t="s">
        <v>2276</v>
      </c>
      <c r="C314" s="2820"/>
      <c r="D314" s="2797" t="s">
        <v>2275</v>
      </c>
      <c r="E314" s="2798">
        <v>40</v>
      </c>
      <c r="F314" s="2799" t="s">
        <v>232</v>
      </c>
      <c r="G314" s="2800"/>
      <c r="H314" s="2801"/>
      <c r="I314" s="2801"/>
      <c r="J314" s="2801">
        <v>400</v>
      </c>
      <c r="K314" s="2801"/>
      <c r="L314" s="2803"/>
      <c r="M314" s="2801"/>
      <c r="N314" s="2801"/>
      <c r="O314" s="2801"/>
      <c r="P314" s="2801"/>
      <c r="Q314" s="2923"/>
      <c r="R314" s="2924"/>
      <c r="S314" s="2806">
        <v>400</v>
      </c>
      <c r="T314" s="2807">
        <v>16000</v>
      </c>
    </row>
    <row r="315" spans="1:20" ht="15">
      <c r="A315" s="1319"/>
      <c r="B315" s="2820" t="s">
        <v>2277</v>
      </c>
      <c r="C315" s="2820"/>
      <c r="D315" s="2797" t="s">
        <v>2275</v>
      </c>
      <c r="E315" s="2798">
        <v>40</v>
      </c>
      <c r="F315" s="2799" t="s">
        <v>232</v>
      </c>
      <c r="G315" s="2800"/>
      <c r="H315" s="2806"/>
      <c r="I315" s="2801"/>
      <c r="J315" s="2806">
        <v>456</v>
      </c>
      <c r="K315" s="2809"/>
      <c r="L315" s="2810"/>
      <c r="M315" s="2806"/>
      <c r="N315" s="2801"/>
      <c r="O315" s="2801"/>
      <c r="P315" s="2806"/>
      <c r="Q315" s="2925"/>
      <c r="R315" s="2926"/>
      <c r="S315" s="2927">
        <v>456</v>
      </c>
      <c r="T315" s="2928">
        <v>18240</v>
      </c>
    </row>
    <row r="316" spans="1:20" ht="15">
      <c r="A316" s="1319"/>
      <c r="B316" s="2820" t="s">
        <v>2278</v>
      </c>
      <c r="C316" s="2820"/>
      <c r="D316" s="2797" t="s">
        <v>2279</v>
      </c>
      <c r="E316" s="2798">
        <v>110</v>
      </c>
      <c r="F316" s="2799" t="s">
        <v>232</v>
      </c>
      <c r="G316" s="2800"/>
      <c r="H316" s="2806"/>
      <c r="I316" s="2801"/>
      <c r="J316" s="2806">
        <v>12</v>
      </c>
      <c r="K316" s="2809"/>
      <c r="L316" s="2810"/>
      <c r="M316" s="2806"/>
      <c r="N316" s="2801"/>
      <c r="O316" s="2801"/>
      <c r="P316" s="2806"/>
      <c r="Q316" s="2925"/>
      <c r="R316" s="2926"/>
      <c r="S316" s="2927">
        <v>12</v>
      </c>
      <c r="T316" s="2928">
        <v>1320</v>
      </c>
    </row>
    <row r="317" spans="1:20" ht="15">
      <c r="A317" s="1319"/>
      <c r="B317" s="2820" t="s">
        <v>2280</v>
      </c>
      <c r="C317" s="2820"/>
      <c r="D317" s="2797" t="s">
        <v>560</v>
      </c>
      <c r="E317" s="2798">
        <v>270</v>
      </c>
      <c r="F317" s="2799" t="s">
        <v>232</v>
      </c>
      <c r="G317" s="2800"/>
      <c r="H317" s="2806"/>
      <c r="I317" s="2801"/>
      <c r="J317" s="2806">
        <v>4</v>
      </c>
      <c r="K317" s="2809"/>
      <c r="L317" s="2810"/>
      <c r="M317" s="2806"/>
      <c r="N317" s="2801"/>
      <c r="O317" s="2801"/>
      <c r="P317" s="2806"/>
      <c r="Q317" s="2925"/>
      <c r="R317" s="2926"/>
      <c r="S317" s="2927">
        <v>4</v>
      </c>
      <c r="T317" s="2928">
        <v>1080</v>
      </c>
    </row>
    <row r="318" spans="1:20" ht="15">
      <c r="A318" s="1319"/>
      <c r="B318" s="2820" t="s">
        <v>2281</v>
      </c>
      <c r="C318" s="2820"/>
      <c r="D318" s="2797" t="s">
        <v>560</v>
      </c>
      <c r="E318" s="2798">
        <v>200</v>
      </c>
      <c r="F318" s="2799" t="s">
        <v>232</v>
      </c>
      <c r="G318" s="2800"/>
      <c r="H318" s="2806"/>
      <c r="I318" s="2801"/>
      <c r="J318" s="2806">
        <v>48</v>
      </c>
      <c r="K318" s="2809"/>
      <c r="L318" s="2810"/>
      <c r="M318" s="2806"/>
      <c r="N318" s="2801"/>
      <c r="O318" s="2801"/>
      <c r="P318" s="2806"/>
      <c r="Q318" s="2925"/>
      <c r="R318" s="2926"/>
      <c r="S318" s="2927">
        <v>48</v>
      </c>
      <c r="T318" s="2928">
        <v>9600</v>
      </c>
    </row>
    <row r="319" spans="1:20" ht="15">
      <c r="A319" s="1319"/>
      <c r="B319" s="2820" t="s">
        <v>2282</v>
      </c>
      <c r="C319" s="2820"/>
      <c r="D319" s="2797" t="s">
        <v>2279</v>
      </c>
      <c r="E319" s="2798">
        <v>90</v>
      </c>
      <c r="F319" s="2799" t="s">
        <v>232</v>
      </c>
      <c r="G319" s="2800"/>
      <c r="H319" s="2806"/>
      <c r="I319" s="2801"/>
      <c r="J319" s="2806">
        <v>24</v>
      </c>
      <c r="K319" s="2809"/>
      <c r="L319" s="2810"/>
      <c r="M319" s="2806"/>
      <c r="N319" s="2801"/>
      <c r="O319" s="2801"/>
      <c r="P319" s="2806"/>
      <c r="Q319" s="2925"/>
      <c r="R319" s="2926"/>
      <c r="S319" s="2927">
        <v>24</v>
      </c>
      <c r="T319" s="2928">
        <v>2160</v>
      </c>
    </row>
    <row r="320" spans="1:20" ht="15">
      <c r="A320" s="1319"/>
      <c r="B320" s="2820" t="s">
        <v>2283</v>
      </c>
      <c r="C320" s="2820"/>
      <c r="D320" s="2797" t="s">
        <v>2279</v>
      </c>
      <c r="E320" s="2798">
        <v>90</v>
      </c>
      <c r="F320" s="2799" t="s">
        <v>232</v>
      </c>
      <c r="G320" s="2800"/>
      <c r="H320" s="2801"/>
      <c r="I320" s="2801"/>
      <c r="J320" s="2801">
        <v>16</v>
      </c>
      <c r="K320" s="2801"/>
      <c r="L320" s="2803"/>
      <c r="M320" s="2801"/>
      <c r="N320" s="2801"/>
      <c r="O320" s="2922"/>
      <c r="P320" s="2801"/>
      <c r="Q320" s="2804"/>
      <c r="R320" s="2805"/>
      <c r="S320" s="2806">
        <v>16</v>
      </c>
      <c r="T320" s="2807">
        <v>1440</v>
      </c>
    </row>
    <row r="321" spans="1:20" ht="15">
      <c r="A321" s="1319" t="s">
        <v>2284</v>
      </c>
      <c r="B321" s="2929"/>
      <c r="C321" s="2929"/>
      <c r="D321" s="2797"/>
      <c r="E321" s="2798"/>
      <c r="F321" s="2798"/>
      <c r="G321" s="2800"/>
      <c r="H321" s="2809"/>
      <c r="I321" s="2809"/>
      <c r="J321" s="2810"/>
      <c r="K321" s="2809"/>
      <c r="L321" s="2810"/>
      <c r="M321" s="2809"/>
      <c r="N321" s="2809"/>
      <c r="O321" s="2809"/>
      <c r="P321" s="2809"/>
      <c r="Q321" s="2930"/>
      <c r="R321" s="2931"/>
      <c r="S321" s="2813"/>
      <c r="T321" s="2932">
        <f>SUM(T307:T320)</f>
        <v>100000</v>
      </c>
    </row>
    <row r="322" spans="1:20" ht="15">
      <c r="A322" s="2658" t="s">
        <v>867</v>
      </c>
      <c r="B322" s="2659"/>
      <c r="C322" s="2601"/>
      <c r="D322" s="2660"/>
      <c r="E322" s="2661"/>
      <c r="F322" s="2601"/>
      <c r="G322" s="2601"/>
      <c r="H322" s="2601"/>
      <c r="I322" s="2601"/>
      <c r="J322" s="2601"/>
      <c r="K322" s="2601"/>
      <c r="L322" s="2601"/>
      <c r="M322" s="1063"/>
      <c r="N322" s="1063"/>
      <c r="O322" s="1063"/>
      <c r="P322" s="1063"/>
      <c r="Q322" s="1063"/>
      <c r="R322" s="1063"/>
      <c r="S322" s="1063"/>
      <c r="T322" s="1063"/>
    </row>
    <row r="323" spans="1:20" ht="15.75">
      <c r="A323" s="1308"/>
      <c r="B323" s="47"/>
      <c r="C323" s="47"/>
      <c r="D323" s="47"/>
      <c r="E323" s="2748"/>
      <c r="F323" s="2749"/>
      <c r="G323" s="2750"/>
      <c r="H323" s="2751"/>
      <c r="I323" s="2751"/>
      <c r="J323" s="2751"/>
      <c r="K323" s="2751"/>
      <c r="L323" s="2751"/>
      <c r="M323" s="2751"/>
      <c r="N323" s="2751" t="s">
        <v>866</v>
      </c>
      <c r="O323" s="2751"/>
      <c r="P323" s="2751"/>
      <c r="Q323" s="2750"/>
      <c r="R323" s="2750"/>
      <c r="S323" s="2750"/>
      <c r="T323" s="2750"/>
    </row>
    <row r="324" spans="1:20" ht="13.5" customHeight="1">
      <c r="A324" s="798" t="s">
        <v>2194</v>
      </c>
      <c r="B324" s="798"/>
      <c r="C324" s="2659"/>
      <c r="D324" s="2601"/>
      <c r="E324" s="2660"/>
      <c r="F324" s="2676" t="s">
        <v>661</v>
      </c>
      <c r="G324" s="2676"/>
      <c r="H324" s="2601"/>
      <c r="I324" s="2662"/>
      <c r="J324" s="2662"/>
      <c r="K324" s="1063"/>
      <c r="L324" s="1063"/>
      <c r="M324" s="1063"/>
      <c r="N324" s="1063"/>
      <c r="O324" s="1063"/>
      <c r="P324" s="1063"/>
      <c r="Q324" s="1063"/>
      <c r="R324" s="1063"/>
      <c r="S324" s="1063"/>
      <c r="T324" s="1063"/>
    </row>
    <row r="325" spans="1:20" ht="15">
      <c r="A325" s="1063"/>
      <c r="B325" s="2668"/>
      <c r="C325" s="1822"/>
      <c r="D325" s="2601"/>
      <c r="E325" s="2660"/>
      <c r="F325" s="2661"/>
      <c r="G325" s="2601"/>
      <c r="H325" s="2669"/>
      <c r="I325" s="1063"/>
      <c r="J325" s="2601"/>
      <c r="K325" s="1063"/>
      <c r="L325" s="1063"/>
      <c r="M325" s="1063"/>
      <c r="N325" s="1063"/>
      <c r="O325" s="1063"/>
      <c r="P325" s="1063"/>
      <c r="Q325" s="1063"/>
      <c r="R325" s="1063"/>
      <c r="S325" s="1063"/>
      <c r="T325" s="1063"/>
    </row>
    <row r="326" spans="1:20" ht="15.75">
      <c r="A326" s="1063"/>
      <c r="B326" s="2668" t="s">
        <v>2195</v>
      </c>
      <c r="C326" s="1822"/>
      <c r="D326" s="2752"/>
      <c r="E326" s="2753"/>
      <c r="F326" s="2661"/>
      <c r="G326" s="2601"/>
      <c r="H326" s="2601"/>
      <c r="I326" s="2754" t="s">
        <v>2196</v>
      </c>
      <c r="J326" s="2754"/>
      <c r="K326" s="2755"/>
      <c r="L326" s="1063"/>
      <c r="M326" s="1063"/>
      <c r="N326" s="1063"/>
      <c r="O326" s="1063"/>
      <c r="P326" s="1063"/>
      <c r="Q326" s="1063"/>
      <c r="R326" s="1063"/>
      <c r="S326" s="1063"/>
      <c r="T326" s="1063"/>
    </row>
    <row r="327" spans="1:20" ht="15">
      <c r="A327" s="1063"/>
      <c r="B327" s="2670" t="s">
        <v>2197</v>
      </c>
      <c r="C327" s="1822"/>
      <c r="D327" s="2752"/>
      <c r="E327" s="2753"/>
      <c r="F327" s="2661"/>
      <c r="G327" s="2601"/>
      <c r="H327" s="2601"/>
      <c r="I327" s="2605" t="s">
        <v>2198</v>
      </c>
      <c r="J327" s="2601"/>
      <c r="K327" s="1063"/>
      <c r="L327" s="1063"/>
      <c r="M327" s="1063"/>
      <c r="N327" s="1063"/>
      <c r="O327" s="1063"/>
      <c r="P327" s="1063"/>
      <c r="Q327" s="1063"/>
      <c r="R327" s="1063"/>
      <c r="S327" s="1063"/>
      <c r="T327" s="1063"/>
    </row>
    <row r="328" spans="1:20" ht="15">
      <c r="A328" s="1063"/>
      <c r="B328" s="2668"/>
      <c r="C328" s="1822"/>
      <c r="D328" s="2601"/>
      <c r="E328" s="2660"/>
      <c r="F328" s="2661"/>
      <c r="G328" s="2601"/>
      <c r="H328" s="2669"/>
      <c r="I328" s="1063"/>
      <c r="J328" s="2601"/>
      <c r="K328" s="1063"/>
      <c r="L328" s="1063"/>
      <c r="M328" s="1063"/>
      <c r="N328" s="1063"/>
      <c r="O328" s="1063"/>
      <c r="P328" s="1063"/>
      <c r="Q328" s="1063"/>
      <c r="R328" s="1063"/>
      <c r="S328" s="1063"/>
      <c r="T328" s="1063"/>
    </row>
    <row r="329" spans="1:20" ht="15">
      <c r="A329" s="1063"/>
      <c r="B329" s="2670"/>
      <c r="C329" s="1822"/>
      <c r="D329" s="2601"/>
      <c r="E329" s="2660"/>
      <c r="F329" s="2671" t="s">
        <v>1488</v>
      </c>
      <c r="G329" s="2601"/>
      <c r="H329" s="2605"/>
      <c r="I329" s="1063"/>
      <c r="J329" s="2601"/>
      <c r="K329" s="1063"/>
      <c r="L329" s="1063"/>
      <c r="M329" s="1063"/>
      <c r="N329" s="1063"/>
      <c r="O329" s="1063"/>
      <c r="P329" s="1063"/>
      <c r="Q329" s="1063"/>
      <c r="R329" s="1063"/>
      <c r="S329" s="1063"/>
      <c r="T329" s="1063"/>
    </row>
    <row r="334" spans="1:61" s="2914" customFormat="1" ht="21" customHeight="1">
      <c r="A334" s="2913" t="s">
        <v>486</v>
      </c>
      <c r="B334" s="2913"/>
      <c r="C334" s="2913"/>
      <c r="D334" s="2913"/>
      <c r="E334" s="2913"/>
      <c r="F334" s="2913"/>
      <c r="G334" s="2913"/>
      <c r="H334" s="2913"/>
      <c r="I334" s="2913"/>
      <c r="J334" s="2913"/>
      <c r="K334" s="2913"/>
      <c r="L334" s="2913"/>
      <c r="M334" s="2913"/>
      <c r="N334" s="2913"/>
      <c r="O334" s="2913"/>
      <c r="P334" s="2913"/>
      <c r="Q334" s="2913"/>
      <c r="R334" s="2913"/>
      <c r="S334" s="2913"/>
      <c r="T334" s="2913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</row>
    <row r="335" spans="1:20" ht="15">
      <c r="A335" s="2604" t="s">
        <v>2176</v>
      </c>
      <c r="B335" s="1822"/>
      <c r="C335" s="1822"/>
      <c r="D335" s="1822"/>
      <c r="E335" s="1063"/>
      <c r="F335" s="1824"/>
      <c r="G335" s="1063"/>
      <c r="H335" s="1063"/>
      <c r="I335" s="1063"/>
      <c r="J335" s="1063"/>
      <c r="K335" s="1063"/>
      <c r="L335" s="1063"/>
      <c r="M335" s="1063"/>
      <c r="N335" s="1063"/>
      <c r="O335" s="1063"/>
      <c r="P335" s="1063"/>
      <c r="Q335" s="1063"/>
      <c r="R335" s="1063"/>
      <c r="S335" s="1063"/>
      <c r="T335" s="1063"/>
    </row>
    <row r="336" spans="1:20" ht="15">
      <c r="A336" s="2688" t="s">
        <v>2285</v>
      </c>
      <c r="B336" s="1822"/>
      <c r="C336" s="1822"/>
      <c r="D336" s="1822"/>
      <c r="E336" s="1063"/>
      <c r="F336" s="1824"/>
      <c r="G336" s="1063"/>
      <c r="H336" s="1063"/>
      <c r="I336" s="1063"/>
      <c r="J336" s="1063"/>
      <c r="K336" s="1063"/>
      <c r="L336" s="1063"/>
      <c r="M336" s="1063"/>
      <c r="N336" s="1063"/>
      <c r="O336" s="1063"/>
      <c r="P336" s="2605"/>
      <c r="Q336" s="1063"/>
      <c r="R336" s="1063"/>
      <c r="S336" s="1063"/>
      <c r="T336" s="1063"/>
    </row>
    <row r="337" spans="1:20" ht="15.75" thickBot="1">
      <c r="A337" s="2604" t="s">
        <v>2286</v>
      </c>
      <c r="B337" s="1822"/>
      <c r="C337" s="1822"/>
      <c r="D337" s="1822"/>
      <c r="E337" s="1063"/>
      <c r="F337" s="1824"/>
      <c r="G337" s="1063"/>
      <c r="H337" s="1063"/>
      <c r="I337" s="1063"/>
      <c r="J337" s="1063"/>
      <c r="K337" s="1063"/>
      <c r="L337" s="1063"/>
      <c r="M337" s="1063"/>
      <c r="N337" s="1063"/>
      <c r="O337" s="1063"/>
      <c r="P337" s="1063"/>
      <c r="Q337" s="1063"/>
      <c r="R337" s="1063"/>
      <c r="S337" s="1063"/>
      <c r="T337" s="1063"/>
    </row>
    <row r="338" spans="1:20" ht="15">
      <c r="A338" s="2606" t="s">
        <v>136</v>
      </c>
      <c r="B338" s="2756" t="s">
        <v>137</v>
      </c>
      <c r="C338" s="2690" t="s">
        <v>2178</v>
      </c>
      <c r="D338" s="2690" t="s">
        <v>139</v>
      </c>
      <c r="E338" s="2757" t="s">
        <v>140</v>
      </c>
      <c r="F338" s="2756" t="s">
        <v>141</v>
      </c>
      <c r="G338" s="2756" t="s">
        <v>19</v>
      </c>
      <c r="H338" s="2756"/>
      <c r="I338" s="2756"/>
      <c r="J338" s="2756"/>
      <c r="K338" s="2756"/>
      <c r="L338" s="2756"/>
      <c r="M338" s="2756"/>
      <c r="N338" s="2756"/>
      <c r="O338" s="2756"/>
      <c r="P338" s="2756"/>
      <c r="Q338" s="2756"/>
      <c r="R338" s="2691"/>
      <c r="S338" s="2691"/>
      <c r="T338" s="2758"/>
    </row>
    <row r="339" spans="1:20" ht="15">
      <c r="A339" s="2759"/>
      <c r="B339" s="2760"/>
      <c r="C339" s="2761"/>
      <c r="D339" s="2694"/>
      <c r="E339" s="2762"/>
      <c r="F339" s="2760"/>
      <c r="G339" s="2695" t="s">
        <v>144</v>
      </c>
      <c r="H339" s="2695" t="s">
        <v>145</v>
      </c>
      <c r="I339" s="2695" t="s">
        <v>146</v>
      </c>
      <c r="J339" s="2695" t="s">
        <v>147</v>
      </c>
      <c r="K339" s="2695" t="s">
        <v>148</v>
      </c>
      <c r="L339" s="2695" t="s">
        <v>149</v>
      </c>
      <c r="M339" s="2695" t="s">
        <v>150</v>
      </c>
      <c r="N339" s="2695" t="s">
        <v>151</v>
      </c>
      <c r="O339" s="2695" t="s">
        <v>152</v>
      </c>
      <c r="P339" s="2695" t="s">
        <v>153</v>
      </c>
      <c r="Q339" s="2695" t="s">
        <v>154</v>
      </c>
      <c r="R339" s="2696" t="s">
        <v>155</v>
      </c>
      <c r="S339" s="2696" t="s">
        <v>156</v>
      </c>
      <c r="T339" s="2697" t="s">
        <v>143</v>
      </c>
    </row>
    <row r="340" spans="1:20" ht="42.75" customHeight="1">
      <c r="A340" s="2703"/>
      <c r="B340" s="2934" t="s">
        <v>2287</v>
      </c>
      <c r="C340" s="2820"/>
      <c r="D340" s="2797"/>
      <c r="E340" s="2798"/>
      <c r="F340" s="2799"/>
      <c r="G340" s="2800"/>
      <c r="H340" s="2801"/>
      <c r="I340" s="2801"/>
      <c r="J340" s="2801"/>
      <c r="K340" s="2801"/>
      <c r="L340" s="2803"/>
      <c r="M340" s="2801"/>
      <c r="N340" s="2801"/>
      <c r="O340" s="2801"/>
      <c r="P340" s="2801"/>
      <c r="Q340" s="2804"/>
      <c r="R340" s="2805"/>
      <c r="S340" s="2806"/>
      <c r="T340" s="2807"/>
    </row>
    <row r="341" spans="1:20" ht="43.5" customHeight="1">
      <c r="A341" s="1319">
        <v>1</v>
      </c>
      <c r="B341" s="2935" t="s">
        <v>2288</v>
      </c>
      <c r="C341" s="2820"/>
      <c r="D341" s="2936" t="s">
        <v>639</v>
      </c>
      <c r="E341" s="2937">
        <v>6200</v>
      </c>
      <c r="F341" s="2799" t="s">
        <v>2289</v>
      </c>
      <c r="G341" s="2800"/>
      <c r="H341" s="2809">
        <v>1</v>
      </c>
      <c r="I341" s="2809"/>
      <c r="J341" s="2809">
        <v>1</v>
      </c>
      <c r="K341" s="2809"/>
      <c r="L341" s="2810"/>
      <c r="M341" s="2809">
        <v>1</v>
      </c>
      <c r="N341" s="2809"/>
      <c r="O341" s="2809"/>
      <c r="P341" s="2809">
        <v>1</v>
      </c>
      <c r="Q341" s="2811"/>
      <c r="R341" s="2812"/>
      <c r="S341" s="2813">
        <v>4</v>
      </c>
      <c r="T341" s="2814">
        <v>24800</v>
      </c>
    </row>
    <row r="342" spans="1:20" ht="42" customHeight="1">
      <c r="A342" s="1319">
        <v>2</v>
      </c>
      <c r="B342" s="2935" t="s">
        <v>2290</v>
      </c>
      <c r="C342" s="2820"/>
      <c r="D342" s="2936" t="s">
        <v>639</v>
      </c>
      <c r="E342" s="2937">
        <v>4650</v>
      </c>
      <c r="F342" s="2799" t="s">
        <v>2289</v>
      </c>
      <c r="G342" s="2800"/>
      <c r="H342" s="2809">
        <v>1</v>
      </c>
      <c r="I342" s="2809"/>
      <c r="J342" s="2809">
        <v>1</v>
      </c>
      <c r="K342" s="2809"/>
      <c r="L342" s="2810"/>
      <c r="M342" s="2809">
        <v>1</v>
      </c>
      <c r="N342" s="2815"/>
      <c r="O342" s="2815"/>
      <c r="P342" s="2809">
        <v>1</v>
      </c>
      <c r="Q342" s="2811"/>
      <c r="R342" s="2812"/>
      <c r="S342" s="2813">
        <v>4</v>
      </c>
      <c r="T342" s="2814">
        <v>18600</v>
      </c>
    </row>
    <row r="343" spans="1:20" ht="51.75" customHeight="1">
      <c r="A343" s="1319">
        <v>3</v>
      </c>
      <c r="B343" s="2935" t="s">
        <v>2291</v>
      </c>
      <c r="C343" s="2820"/>
      <c r="D343" s="2936" t="s">
        <v>639</v>
      </c>
      <c r="E343" s="2937">
        <v>23250</v>
      </c>
      <c r="F343" s="2799" t="s">
        <v>2289</v>
      </c>
      <c r="G343" s="2800"/>
      <c r="H343" s="2809"/>
      <c r="I343" s="2809"/>
      <c r="J343" s="2809"/>
      <c r="K343" s="2809"/>
      <c r="L343" s="2810"/>
      <c r="M343" s="2809"/>
      <c r="N343" s="2809"/>
      <c r="O343" s="2809"/>
      <c r="P343" s="2809">
        <v>1</v>
      </c>
      <c r="Q343" s="2811"/>
      <c r="R343" s="2812"/>
      <c r="S343" s="2813">
        <v>1</v>
      </c>
      <c r="T343" s="2814">
        <v>23250</v>
      </c>
    </row>
    <row r="344" spans="1:20" ht="53.25" customHeight="1">
      <c r="A344" s="1319">
        <v>4</v>
      </c>
      <c r="B344" s="2935" t="s">
        <v>2292</v>
      </c>
      <c r="C344" s="2820"/>
      <c r="D344" s="2936" t="s">
        <v>639</v>
      </c>
      <c r="E344" s="2937">
        <v>15500</v>
      </c>
      <c r="F344" s="2799" t="s">
        <v>2289</v>
      </c>
      <c r="G344" s="2800"/>
      <c r="H344" s="2809"/>
      <c r="I344" s="2809"/>
      <c r="J344" s="2809"/>
      <c r="K344" s="2809"/>
      <c r="L344" s="2810"/>
      <c r="M344" s="2809"/>
      <c r="N344" s="2809"/>
      <c r="O344" s="2809"/>
      <c r="P344" s="2809">
        <v>1</v>
      </c>
      <c r="Q344" s="2920"/>
      <c r="R344" s="2921"/>
      <c r="S344" s="2813">
        <v>1</v>
      </c>
      <c r="T344" s="2814">
        <v>15500</v>
      </c>
    </row>
    <row r="345" spans="1:20" ht="45" customHeight="1">
      <c r="A345" s="2703">
        <v>5</v>
      </c>
      <c r="B345" s="2935" t="s">
        <v>2293</v>
      </c>
      <c r="C345" s="2820"/>
      <c r="D345" s="2936" t="s">
        <v>639</v>
      </c>
      <c r="E345" s="2937">
        <v>9300</v>
      </c>
      <c r="F345" s="2799" t="s">
        <v>2289</v>
      </c>
      <c r="G345" s="2800"/>
      <c r="H345" s="2801"/>
      <c r="I345" s="2922"/>
      <c r="J345" s="2801">
        <v>1</v>
      </c>
      <c r="K345" s="2922"/>
      <c r="L345" s="2803"/>
      <c r="M345" s="2801"/>
      <c r="N345" s="2809"/>
      <c r="O345" s="2809"/>
      <c r="P345" s="2801"/>
      <c r="Q345" s="2811"/>
      <c r="R345" s="2812"/>
      <c r="S345" s="2813">
        <v>1</v>
      </c>
      <c r="T345" s="2814">
        <v>9300</v>
      </c>
    </row>
    <row r="346" spans="1:20" ht="52.5" customHeight="1">
      <c r="A346" s="1319">
        <v>6</v>
      </c>
      <c r="B346" s="2935" t="s">
        <v>2294</v>
      </c>
      <c r="C346" s="2820"/>
      <c r="D346" s="2936" t="s">
        <v>639</v>
      </c>
      <c r="E346" s="2937">
        <v>18600</v>
      </c>
      <c r="F346" s="2799" t="s">
        <v>2289</v>
      </c>
      <c r="G346" s="2800"/>
      <c r="H346" s="2801"/>
      <c r="I346" s="2922"/>
      <c r="J346" s="2801"/>
      <c r="K346" s="2922"/>
      <c r="L346" s="2803"/>
      <c r="M346" s="2801">
        <v>1</v>
      </c>
      <c r="N346" s="2809"/>
      <c r="O346" s="2809"/>
      <c r="P346" s="2801"/>
      <c r="Q346" s="2811"/>
      <c r="R346" s="2812"/>
      <c r="S346" s="2813">
        <v>1</v>
      </c>
      <c r="T346" s="2814">
        <v>18600</v>
      </c>
    </row>
    <row r="347" spans="1:20" ht="15">
      <c r="A347" s="2658" t="s">
        <v>867</v>
      </c>
      <c r="B347" s="2659"/>
      <c r="C347" s="2601"/>
      <c r="D347" s="2660"/>
      <c r="E347" s="2661"/>
      <c r="F347" s="2938"/>
      <c r="G347" s="2601"/>
      <c r="H347" s="2601"/>
      <c r="I347" s="2601"/>
      <c r="J347" s="2601"/>
      <c r="K347" s="2601"/>
      <c r="L347" s="2601"/>
      <c r="M347" s="1063"/>
      <c r="N347" s="1063"/>
      <c r="O347" s="1063"/>
      <c r="P347" s="1063"/>
      <c r="Q347" s="1063"/>
      <c r="R347" s="1063"/>
      <c r="S347" s="1063"/>
      <c r="T347" s="2631"/>
    </row>
    <row r="348" spans="1:20" ht="13.5" customHeight="1">
      <c r="A348" s="798"/>
      <c r="B348" s="798"/>
      <c r="C348" s="2659"/>
      <c r="D348" s="2601"/>
      <c r="E348" s="2660"/>
      <c r="F348" s="2676"/>
      <c r="G348" s="2676"/>
      <c r="H348" s="2601"/>
      <c r="I348" s="2662"/>
      <c r="J348" s="2662"/>
      <c r="K348" s="1063"/>
      <c r="L348" s="1063"/>
      <c r="M348" s="1063"/>
      <c r="N348" s="1063"/>
      <c r="O348" s="1063"/>
      <c r="P348" s="1063"/>
      <c r="Q348" s="1063"/>
      <c r="R348" s="1063"/>
      <c r="S348" s="1063"/>
      <c r="T348" s="1063"/>
    </row>
    <row r="349" spans="1:20" ht="15">
      <c r="A349" s="1063"/>
      <c r="B349" s="2668"/>
      <c r="C349" s="1822"/>
      <c r="D349" s="2601"/>
      <c r="E349" s="2660"/>
      <c r="F349" s="2661"/>
      <c r="G349" s="2601"/>
      <c r="H349" s="2669"/>
      <c r="I349" s="1063"/>
      <c r="J349" s="2601"/>
      <c r="K349" s="1063"/>
      <c r="L349" s="1063"/>
      <c r="M349" s="1063"/>
      <c r="N349" s="1063"/>
      <c r="O349" s="1063"/>
      <c r="P349" s="1063"/>
      <c r="Q349" s="1063"/>
      <c r="R349" s="1063"/>
      <c r="S349" s="1063"/>
      <c r="T349" s="1063"/>
    </row>
    <row r="350" spans="1:20" ht="15.75">
      <c r="A350" s="1063"/>
      <c r="B350" s="2668"/>
      <c r="C350" s="1822"/>
      <c r="D350" s="2752"/>
      <c r="E350" s="2753"/>
      <c r="F350" s="2661"/>
      <c r="G350" s="2601"/>
      <c r="H350" s="2601"/>
      <c r="I350" s="2754"/>
      <c r="J350" s="2754"/>
      <c r="K350" s="2755"/>
      <c r="L350" s="1063"/>
      <c r="M350" s="1063"/>
      <c r="N350" s="1063"/>
      <c r="O350" s="1063"/>
      <c r="P350" s="1063"/>
      <c r="Q350" s="1063"/>
      <c r="R350" s="1063"/>
      <c r="S350" s="1063"/>
      <c r="T350" s="1063"/>
    </row>
    <row r="351" spans="1:20" ht="15">
      <c r="A351" s="1063"/>
      <c r="B351" s="2670"/>
      <c r="C351" s="1822"/>
      <c r="D351" s="2752"/>
      <c r="E351" s="2753"/>
      <c r="F351" s="2661"/>
      <c r="G351" s="2601"/>
      <c r="H351" s="2601"/>
      <c r="I351" s="2605"/>
      <c r="J351" s="2601"/>
      <c r="K351" s="1063"/>
      <c r="L351" s="1063"/>
      <c r="M351" s="1063"/>
      <c r="N351" s="1063"/>
      <c r="O351" s="1063"/>
      <c r="P351" s="1063"/>
      <c r="Q351" s="1063"/>
      <c r="R351" s="1063"/>
      <c r="S351" s="1063"/>
      <c r="T351" s="1063"/>
    </row>
    <row r="352" spans="1:61" s="2914" customFormat="1" ht="28.5" customHeight="1">
      <c r="A352" s="2913" t="s">
        <v>486</v>
      </c>
      <c r="B352" s="2913"/>
      <c r="C352" s="2913"/>
      <c r="D352" s="2913"/>
      <c r="E352" s="2913"/>
      <c r="F352" s="2913"/>
      <c r="G352" s="2913"/>
      <c r="H352" s="2913"/>
      <c r="I352" s="2913"/>
      <c r="J352" s="2913"/>
      <c r="K352" s="2913"/>
      <c r="L352" s="2913"/>
      <c r="M352" s="2913"/>
      <c r="N352" s="2913"/>
      <c r="O352" s="2913"/>
      <c r="P352" s="2913"/>
      <c r="Q352" s="2913"/>
      <c r="R352" s="2913"/>
      <c r="S352" s="2913"/>
      <c r="T352" s="2913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</row>
    <row r="353" spans="1:20" ht="15">
      <c r="A353" s="2604" t="s">
        <v>2176</v>
      </c>
      <c r="B353" s="1822"/>
      <c r="C353" s="1822"/>
      <c r="D353" s="1822"/>
      <c r="E353" s="1063"/>
      <c r="F353" s="1824"/>
      <c r="G353" s="1063"/>
      <c r="H353" s="1063"/>
      <c r="I353" s="1063"/>
      <c r="J353" s="1063"/>
      <c r="K353" s="1063"/>
      <c r="L353" s="1063"/>
      <c r="M353" s="1063"/>
      <c r="N353" s="1063"/>
      <c r="O353" s="1063"/>
      <c r="P353" s="1063"/>
      <c r="Q353" s="1063"/>
      <c r="R353" s="1063"/>
      <c r="S353" s="1063"/>
      <c r="T353" s="1063"/>
    </row>
    <row r="354" spans="1:20" ht="15">
      <c r="A354" s="2688" t="s">
        <v>2285</v>
      </c>
      <c r="B354" s="1822"/>
      <c r="C354" s="1822"/>
      <c r="D354" s="1822"/>
      <c r="E354" s="1063"/>
      <c r="F354" s="1824"/>
      <c r="G354" s="1063"/>
      <c r="H354" s="1063"/>
      <c r="I354" s="1063"/>
      <c r="J354" s="1063"/>
      <c r="K354" s="1063"/>
      <c r="L354" s="1063"/>
      <c r="M354" s="1063"/>
      <c r="N354" s="1063"/>
      <c r="O354" s="1063"/>
      <c r="P354" s="2605"/>
      <c r="Q354" s="1063"/>
      <c r="R354" s="1063"/>
      <c r="S354" s="1063"/>
      <c r="T354" s="1063"/>
    </row>
    <row r="355" spans="1:20" ht="19.5" customHeight="1" thickBot="1">
      <c r="A355" s="2604" t="s">
        <v>2295</v>
      </c>
      <c r="B355" s="1822"/>
      <c r="C355" s="1822"/>
      <c r="D355" s="1822"/>
      <c r="E355" s="1063"/>
      <c r="F355" s="1824"/>
      <c r="G355" s="1063"/>
      <c r="H355" s="1063"/>
      <c r="I355" s="1063"/>
      <c r="J355" s="1063"/>
      <c r="K355" s="1063"/>
      <c r="L355" s="1063"/>
      <c r="M355" s="1063"/>
      <c r="N355" s="1063"/>
      <c r="O355" s="1063"/>
      <c r="P355" s="1063"/>
      <c r="Q355" s="1063"/>
      <c r="R355" s="1063"/>
      <c r="S355" s="1063"/>
      <c r="T355" s="1063"/>
    </row>
    <row r="356" spans="1:20" ht="15">
      <c r="A356" s="2606" t="s">
        <v>136</v>
      </c>
      <c r="B356" s="2756" t="s">
        <v>137</v>
      </c>
      <c r="C356" s="2690" t="s">
        <v>2178</v>
      </c>
      <c r="D356" s="2690" t="s">
        <v>139</v>
      </c>
      <c r="E356" s="2757" t="s">
        <v>140</v>
      </c>
      <c r="F356" s="2756" t="s">
        <v>141</v>
      </c>
      <c r="G356" s="2756" t="s">
        <v>19</v>
      </c>
      <c r="H356" s="2756"/>
      <c r="I356" s="2756"/>
      <c r="J356" s="2756"/>
      <c r="K356" s="2756"/>
      <c r="L356" s="2756"/>
      <c r="M356" s="2756"/>
      <c r="N356" s="2756"/>
      <c r="O356" s="2756"/>
      <c r="P356" s="2756"/>
      <c r="Q356" s="2756"/>
      <c r="R356" s="2691"/>
      <c r="S356" s="2691"/>
      <c r="T356" s="2758"/>
    </row>
    <row r="357" spans="1:20" ht="15">
      <c r="A357" s="2759"/>
      <c r="B357" s="2760"/>
      <c r="C357" s="2761"/>
      <c r="D357" s="2694"/>
      <c r="E357" s="2762"/>
      <c r="F357" s="2760"/>
      <c r="G357" s="2695" t="s">
        <v>144</v>
      </c>
      <c r="H357" s="2695" t="s">
        <v>145</v>
      </c>
      <c r="I357" s="2695" t="s">
        <v>146</v>
      </c>
      <c r="J357" s="2695" t="s">
        <v>147</v>
      </c>
      <c r="K357" s="2695" t="s">
        <v>148</v>
      </c>
      <c r="L357" s="2695" t="s">
        <v>149</v>
      </c>
      <c r="M357" s="2695" t="s">
        <v>150</v>
      </c>
      <c r="N357" s="2695" t="s">
        <v>151</v>
      </c>
      <c r="O357" s="2695" t="s">
        <v>152</v>
      </c>
      <c r="P357" s="2695" t="s">
        <v>153</v>
      </c>
      <c r="Q357" s="2695" t="s">
        <v>154</v>
      </c>
      <c r="R357" s="2696" t="s">
        <v>155</v>
      </c>
      <c r="S357" s="2696" t="s">
        <v>156</v>
      </c>
      <c r="T357" s="2697" t="s">
        <v>143</v>
      </c>
    </row>
    <row r="358" spans="1:20" ht="59.25" customHeight="1">
      <c r="A358" s="1319">
        <v>7</v>
      </c>
      <c r="B358" s="2935" t="s">
        <v>2296</v>
      </c>
      <c r="C358" s="2820"/>
      <c r="D358" s="2936" t="s">
        <v>639</v>
      </c>
      <c r="E358" s="2937">
        <v>9300</v>
      </c>
      <c r="F358" s="2799" t="s">
        <v>2289</v>
      </c>
      <c r="G358" s="2800"/>
      <c r="H358" s="2801"/>
      <c r="I358" s="2801"/>
      <c r="J358" s="2801">
        <v>1</v>
      </c>
      <c r="K358" s="2801"/>
      <c r="L358" s="2803"/>
      <c r="M358" s="2801"/>
      <c r="N358" s="2801"/>
      <c r="O358" s="2801"/>
      <c r="P358" s="2801"/>
      <c r="Q358" s="2923"/>
      <c r="R358" s="2924"/>
      <c r="S358" s="2806">
        <v>1</v>
      </c>
      <c r="T358" s="2807">
        <v>9300</v>
      </c>
    </row>
    <row r="359" spans="1:20" ht="56.25" customHeight="1">
      <c r="A359" s="1319">
        <v>8</v>
      </c>
      <c r="B359" s="2935" t="s">
        <v>2297</v>
      </c>
      <c r="C359" s="2820"/>
      <c r="D359" s="2936" t="s">
        <v>639</v>
      </c>
      <c r="E359" s="2937">
        <v>9300</v>
      </c>
      <c r="F359" s="2799" t="s">
        <v>2289</v>
      </c>
      <c r="G359" s="2800"/>
      <c r="H359" s="2806"/>
      <c r="I359" s="2801"/>
      <c r="J359" s="2806">
        <v>1</v>
      </c>
      <c r="K359" s="2809"/>
      <c r="L359" s="2810"/>
      <c r="M359" s="2806"/>
      <c r="N359" s="2801"/>
      <c r="O359" s="2801"/>
      <c r="P359" s="2806"/>
      <c r="Q359" s="2925"/>
      <c r="R359" s="2926"/>
      <c r="S359" s="2939">
        <v>1</v>
      </c>
      <c r="T359" s="2928">
        <v>9300</v>
      </c>
    </row>
    <row r="360" spans="1:20" ht="45" customHeight="1">
      <c r="A360" s="2940">
        <v>9</v>
      </c>
      <c r="B360" s="2941" t="s">
        <v>2298</v>
      </c>
      <c r="C360" s="1625"/>
      <c r="D360" s="2936" t="s">
        <v>639</v>
      </c>
      <c r="E360" s="2937">
        <v>6200</v>
      </c>
      <c r="F360" s="2799" t="s">
        <v>2289</v>
      </c>
      <c r="G360" s="2799"/>
      <c r="H360" s="2799"/>
      <c r="I360" s="2799"/>
      <c r="J360" s="2799">
        <v>1</v>
      </c>
      <c r="K360" s="2799"/>
      <c r="L360" s="2799"/>
      <c r="M360" s="2799"/>
      <c r="N360" s="2799"/>
      <c r="O360" s="2799"/>
      <c r="P360" s="2799"/>
      <c r="Q360" s="2799"/>
      <c r="R360" s="2918"/>
      <c r="S360" s="2918">
        <v>1</v>
      </c>
      <c r="T360" s="2919">
        <v>6200</v>
      </c>
    </row>
    <row r="361" spans="1:20" ht="48.75" customHeight="1">
      <c r="A361" s="2703">
        <v>10</v>
      </c>
      <c r="B361" s="2941" t="s">
        <v>2299</v>
      </c>
      <c r="C361" s="2820"/>
      <c r="D361" s="2936" t="s">
        <v>639</v>
      </c>
      <c r="E361" s="2937">
        <v>6200</v>
      </c>
      <c r="F361" s="2799" t="s">
        <v>2289</v>
      </c>
      <c r="G361" s="2800"/>
      <c r="H361" s="2801"/>
      <c r="I361" s="2801"/>
      <c r="J361" s="2801"/>
      <c r="K361" s="2801"/>
      <c r="L361" s="2803"/>
      <c r="M361" s="2801">
        <v>1</v>
      </c>
      <c r="N361" s="2801"/>
      <c r="O361" s="2801"/>
      <c r="P361" s="2801"/>
      <c r="Q361" s="2804"/>
      <c r="R361" s="2805"/>
      <c r="S361" s="2806">
        <v>1</v>
      </c>
      <c r="T361" s="2807">
        <v>6200</v>
      </c>
    </row>
    <row r="362" spans="1:20" ht="46.5" customHeight="1">
      <c r="A362" s="1319">
        <v>11</v>
      </c>
      <c r="B362" s="2935" t="s">
        <v>2300</v>
      </c>
      <c r="C362" s="2820"/>
      <c r="D362" s="2936" t="s">
        <v>639</v>
      </c>
      <c r="E362" s="2937">
        <v>18750</v>
      </c>
      <c r="F362" s="2799" t="s">
        <v>2289</v>
      </c>
      <c r="G362" s="2800"/>
      <c r="H362" s="2809"/>
      <c r="I362" s="2809"/>
      <c r="J362" s="2809"/>
      <c r="K362" s="2809"/>
      <c r="L362" s="2810"/>
      <c r="M362" s="2809"/>
      <c r="N362" s="2809"/>
      <c r="O362" s="2809"/>
      <c r="P362" s="2809">
        <v>1</v>
      </c>
      <c r="Q362" s="2811"/>
      <c r="R362" s="2812"/>
      <c r="S362" s="2813">
        <v>1</v>
      </c>
      <c r="T362" s="2814">
        <v>18750</v>
      </c>
    </row>
    <row r="363" spans="1:20" ht="54.75" customHeight="1">
      <c r="A363" s="1319">
        <v>12</v>
      </c>
      <c r="B363" s="2935" t="s">
        <v>2301</v>
      </c>
      <c r="C363" s="2820"/>
      <c r="D363" s="2936" t="s">
        <v>639</v>
      </c>
      <c r="E363" s="2942">
        <v>37500</v>
      </c>
      <c r="F363" s="2799" t="s">
        <v>2289</v>
      </c>
      <c r="G363" s="2800"/>
      <c r="H363" s="2809"/>
      <c r="I363" s="2809"/>
      <c r="J363" s="2809"/>
      <c r="K363" s="2809"/>
      <c r="L363" s="2810"/>
      <c r="M363" s="2809"/>
      <c r="N363" s="2815"/>
      <c r="O363" s="2815"/>
      <c r="P363" s="2809">
        <v>1</v>
      </c>
      <c r="Q363" s="2811"/>
      <c r="R363" s="2812"/>
      <c r="S363" s="2813">
        <v>1</v>
      </c>
      <c r="T363" s="2814">
        <v>37500</v>
      </c>
    </row>
    <row r="364" spans="1:20" ht="15">
      <c r="A364" s="2658" t="s">
        <v>867</v>
      </c>
      <c r="B364" s="2659"/>
      <c r="C364" s="2601"/>
      <c r="D364" s="2660"/>
      <c r="E364" s="2661"/>
      <c r="F364" s="2938"/>
      <c r="G364" s="2601"/>
      <c r="H364" s="2601"/>
      <c r="I364" s="2601"/>
      <c r="J364" s="2601"/>
      <c r="K364" s="2601"/>
      <c r="L364" s="2601"/>
      <c r="M364" s="1063"/>
      <c r="N364" s="1063"/>
      <c r="O364" s="1063"/>
      <c r="P364" s="1063"/>
      <c r="Q364" s="1063"/>
      <c r="R364" s="1063"/>
      <c r="S364" s="1063"/>
      <c r="T364" s="2631"/>
    </row>
    <row r="365" spans="1:20" ht="15.75">
      <c r="A365" s="1308"/>
      <c r="B365" s="47"/>
      <c r="C365" s="47"/>
      <c r="D365" s="47"/>
      <c r="E365" s="2748"/>
      <c r="F365" s="2749"/>
      <c r="G365" s="2750"/>
      <c r="H365" s="2751"/>
      <c r="I365" s="2751"/>
      <c r="J365" s="2751"/>
      <c r="K365" s="2751"/>
      <c r="L365" s="2751"/>
      <c r="M365" s="2751"/>
      <c r="N365" s="2751" t="s">
        <v>866</v>
      </c>
      <c r="O365" s="2751"/>
      <c r="P365" s="2751"/>
      <c r="Q365" s="2750"/>
      <c r="R365" s="2750"/>
      <c r="S365" s="2750"/>
      <c r="T365" s="2750"/>
    </row>
    <row r="366" spans="1:20" ht="13.5" customHeight="1">
      <c r="A366" s="798"/>
      <c r="B366" s="798"/>
      <c r="C366" s="2659"/>
      <c r="D366" s="2601"/>
      <c r="E366" s="2660"/>
      <c r="F366" s="2676"/>
      <c r="G366" s="2676"/>
      <c r="H366" s="2601"/>
      <c r="I366" s="2662"/>
      <c r="J366" s="2662"/>
      <c r="K366" s="1063"/>
      <c r="L366" s="1063"/>
      <c r="M366" s="1063"/>
      <c r="N366" s="1063"/>
      <c r="O366" s="1063"/>
      <c r="P366" s="1063"/>
      <c r="Q366" s="1063"/>
      <c r="R366" s="1063"/>
      <c r="S366" s="1063"/>
      <c r="T366" s="1063"/>
    </row>
    <row r="367" spans="1:20" ht="15">
      <c r="A367" s="1063"/>
      <c r="B367" s="2668"/>
      <c r="C367" s="1822"/>
      <c r="D367" s="2601"/>
      <c r="E367" s="2660"/>
      <c r="F367" s="2661"/>
      <c r="G367" s="2601"/>
      <c r="H367" s="2669"/>
      <c r="I367" s="1063"/>
      <c r="J367" s="2601"/>
      <c r="K367" s="1063"/>
      <c r="L367" s="1063"/>
      <c r="M367" s="1063"/>
      <c r="N367" s="1063"/>
      <c r="O367" s="1063"/>
      <c r="P367" s="1063"/>
      <c r="Q367" s="1063"/>
      <c r="R367" s="1063"/>
      <c r="S367" s="1063"/>
      <c r="T367" s="1063"/>
    </row>
    <row r="368" spans="1:20" ht="15.75">
      <c r="A368" s="1063"/>
      <c r="B368" s="2668"/>
      <c r="C368" s="1822"/>
      <c r="D368" s="2752"/>
      <c r="E368" s="2753"/>
      <c r="F368" s="2661"/>
      <c r="G368" s="2601"/>
      <c r="H368" s="2601"/>
      <c r="I368" s="2754"/>
      <c r="J368" s="2754"/>
      <c r="K368" s="2755"/>
      <c r="L368" s="1063"/>
      <c r="M368" s="1063"/>
      <c r="N368" s="1063"/>
      <c r="O368" s="1063"/>
      <c r="P368" s="1063"/>
      <c r="Q368" s="1063"/>
      <c r="R368" s="1063"/>
      <c r="S368" s="1063"/>
      <c r="T368" s="1063"/>
    </row>
    <row r="369" spans="1:20" ht="15">
      <c r="A369" s="1063"/>
      <c r="B369" s="2670"/>
      <c r="C369" s="1822"/>
      <c r="D369" s="2752"/>
      <c r="E369" s="2753"/>
      <c r="F369" s="2661"/>
      <c r="G369" s="2601"/>
      <c r="H369" s="2601"/>
      <c r="I369" s="2605"/>
      <c r="J369" s="2601"/>
      <c r="K369" s="1063"/>
      <c r="L369" s="1063"/>
      <c r="M369" s="1063"/>
      <c r="N369" s="1063"/>
      <c r="O369" s="1063"/>
      <c r="P369" s="1063"/>
      <c r="Q369" s="1063"/>
      <c r="R369" s="1063"/>
      <c r="S369" s="1063"/>
      <c r="T369" s="1063"/>
    </row>
    <row r="370" spans="1:61" s="2914" customFormat="1" ht="24.75" customHeight="1">
      <c r="A370" s="2913" t="s">
        <v>486</v>
      </c>
      <c r="B370" s="2913"/>
      <c r="C370" s="2913"/>
      <c r="D370" s="2913"/>
      <c r="E370" s="2913"/>
      <c r="F370" s="2913"/>
      <c r="G370" s="2913"/>
      <c r="H370" s="2913"/>
      <c r="I370" s="2913"/>
      <c r="J370" s="2913"/>
      <c r="K370" s="2913"/>
      <c r="L370" s="2913"/>
      <c r="M370" s="2913"/>
      <c r="N370" s="2913"/>
      <c r="O370" s="2913"/>
      <c r="P370" s="2913"/>
      <c r="Q370" s="2913"/>
      <c r="R370" s="2913"/>
      <c r="S370" s="2913"/>
      <c r="T370" s="2913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</row>
    <row r="371" spans="1:20" ht="15">
      <c r="A371" s="2604" t="s">
        <v>2176</v>
      </c>
      <c r="B371" s="1822"/>
      <c r="C371" s="1822"/>
      <c r="D371" s="1822"/>
      <c r="E371" s="1063"/>
      <c r="F371" s="1824"/>
      <c r="G371" s="1063"/>
      <c r="H371" s="1063"/>
      <c r="I371" s="1063"/>
      <c r="J371" s="1063"/>
      <c r="K371" s="1063"/>
      <c r="L371" s="1063"/>
      <c r="M371" s="1063"/>
      <c r="N371" s="1063"/>
      <c r="O371" s="1063"/>
      <c r="P371" s="1063"/>
      <c r="Q371" s="1063"/>
      <c r="R371" s="1063"/>
      <c r="S371" s="1063"/>
      <c r="T371" s="1063"/>
    </row>
    <row r="372" spans="1:20" ht="15">
      <c r="A372" s="2688" t="s">
        <v>2285</v>
      </c>
      <c r="B372" s="1822"/>
      <c r="C372" s="1822"/>
      <c r="D372" s="1822"/>
      <c r="E372" s="1063"/>
      <c r="F372" s="1824"/>
      <c r="G372" s="1063"/>
      <c r="H372" s="1063"/>
      <c r="I372" s="1063"/>
      <c r="J372" s="1063"/>
      <c r="K372" s="1063"/>
      <c r="L372" s="1063"/>
      <c r="M372" s="1063"/>
      <c r="N372" s="1063"/>
      <c r="O372" s="1063"/>
      <c r="P372" s="2605"/>
      <c r="Q372" s="1063"/>
      <c r="R372" s="1063"/>
      <c r="S372" s="1063"/>
      <c r="T372" s="1063"/>
    </row>
    <row r="373" spans="1:20" ht="15.75" thickBot="1">
      <c r="A373" s="2604" t="s">
        <v>2295</v>
      </c>
      <c r="B373" s="1822"/>
      <c r="C373" s="1822"/>
      <c r="D373" s="1822"/>
      <c r="E373" s="1063"/>
      <c r="F373" s="1824"/>
      <c r="G373" s="1063"/>
      <c r="H373" s="1063"/>
      <c r="I373" s="1063"/>
      <c r="J373" s="1063"/>
      <c r="K373" s="1063"/>
      <c r="L373" s="1063"/>
      <c r="M373" s="1063"/>
      <c r="N373" s="1063"/>
      <c r="O373" s="1063"/>
      <c r="P373" s="1063"/>
      <c r="Q373" s="1063"/>
      <c r="R373" s="1063"/>
      <c r="S373" s="1063"/>
      <c r="T373" s="1063"/>
    </row>
    <row r="374" spans="1:20" ht="15">
      <c r="A374" s="2606" t="s">
        <v>136</v>
      </c>
      <c r="B374" s="2756" t="s">
        <v>137</v>
      </c>
      <c r="C374" s="2690" t="s">
        <v>2178</v>
      </c>
      <c r="D374" s="2690" t="s">
        <v>139</v>
      </c>
      <c r="E374" s="2757" t="s">
        <v>140</v>
      </c>
      <c r="F374" s="2756" t="s">
        <v>141</v>
      </c>
      <c r="G374" s="2756" t="s">
        <v>19</v>
      </c>
      <c r="H374" s="2756"/>
      <c r="I374" s="2756"/>
      <c r="J374" s="2756"/>
      <c r="K374" s="2756"/>
      <c r="L374" s="2756"/>
      <c r="M374" s="2756"/>
      <c r="N374" s="2756"/>
      <c r="O374" s="2756"/>
      <c r="P374" s="2756"/>
      <c r="Q374" s="2756"/>
      <c r="R374" s="2691"/>
      <c r="S374" s="2691"/>
      <c r="T374" s="2758"/>
    </row>
    <row r="375" spans="1:20" ht="15">
      <c r="A375" s="2759"/>
      <c r="B375" s="2760"/>
      <c r="C375" s="2761"/>
      <c r="D375" s="2694"/>
      <c r="E375" s="2762"/>
      <c r="F375" s="2760"/>
      <c r="G375" s="2695" t="s">
        <v>144</v>
      </c>
      <c r="H375" s="2695" t="s">
        <v>145</v>
      </c>
      <c r="I375" s="2695" t="s">
        <v>146</v>
      </c>
      <c r="J375" s="2695" t="s">
        <v>147</v>
      </c>
      <c r="K375" s="2695" t="s">
        <v>148</v>
      </c>
      <c r="L375" s="2695" t="s">
        <v>149</v>
      </c>
      <c r="M375" s="2695" t="s">
        <v>150</v>
      </c>
      <c r="N375" s="2695" t="s">
        <v>151</v>
      </c>
      <c r="O375" s="2695" t="s">
        <v>152</v>
      </c>
      <c r="P375" s="2695" t="s">
        <v>153</v>
      </c>
      <c r="Q375" s="2695" t="s">
        <v>154</v>
      </c>
      <c r="R375" s="2696" t="s">
        <v>155</v>
      </c>
      <c r="S375" s="2696" t="s">
        <v>156</v>
      </c>
      <c r="T375" s="2697" t="s">
        <v>143</v>
      </c>
    </row>
    <row r="376" spans="1:20" ht="39.75" customHeight="1">
      <c r="A376" s="1319">
        <v>13</v>
      </c>
      <c r="B376" s="2935" t="s">
        <v>2302</v>
      </c>
      <c r="C376" s="2820"/>
      <c r="D376" s="2936" t="s">
        <v>639</v>
      </c>
      <c r="E376" s="2937">
        <v>15500</v>
      </c>
      <c r="F376" s="2799" t="s">
        <v>2289</v>
      </c>
      <c r="G376" s="2800"/>
      <c r="H376" s="2801">
        <v>1</v>
      </c>
      <c r="I376" s="2801"/>
      <c r="J376" s="2801"/>
      <c r="K376" s="2801"/>
      <c r="L376" s="2803"/>
      <c r="M376" s="2801"/>
      <c r="N376" s="2801"/>
      <c r="O376" s="2801"/>
      <c r="P376" s="2801"/>
      <c r="Q376" s="2943"/>
      <c r="R376" s="2944"/>
      <c r="S376" s="2806">
        <v>1</v>
      </c>
      <c r="T376" s="2807">
        <v>15500</v>
      </c>
    </row>
    <row r="377" spans="1:20" ht="44.25" customHeight="1">
      <c r="A377" s="1319">
        <v>14</v>
      </c>
      <c r="B377" s="2935" t="s">
        <v>2303</v>
      </c>
      <c r="C377" s="2820"/>
      <c r="D377" s="2936" t="s">
        <v>639</v>
      </c>
      <c r="E377" s="2937">
        <v>4960</v>
      </c>
      <c r="F377" s="2799" t="s">
        <v>2289</v>
      </c>
      <c r="G377" s="2800"/>
      <c r="H377" s="2809">
        <v>1</v>
      </c>
      <c r="I377" s="2809"/>
      <c r="J377" s="2809">
        <v>1</v>
      </c>
      <c r="K377" s="2809"/>
      <c r="L377" s="2810"/>
      <c r="M377" s="2809">
        <v>1</v>
      </c>
      <c r="N377" s="2809"/>
      <c r="O377" s="2809"/>
      <c r="P377" s="2809">
        <v>1</v>
      </c>
      <c r="Q377" s="2920"/>
      <c r="R377" s="2921"/>
      <c r="S377" s="2813">
        <v>4</v>
      </c>
      <c r="T377" s="2814">
        <v>19840</v>
      </c>
    </row>
    <row r="378" spans="1:20" ht="58.5" customHeight="1">
      <c r="A378" s="2703">
        <v>15</v>
      </c>
      <c r="B378" s="2935" t="s">
        <v>2304</v>
      </c>
      <c r="C378" s="2820"/>
      <c r="D378" s="2936" t="s">
        <v>639</v>
      </c>
      <c r="E378" s="2937">
        <v>4650</v>
      </c>
      <c r="F378" s="2799" t="s">
        <v>2289</v>
      </c>
      <c r="G378" s="2800"/>
      <c r="H378" s="2801"/>
      <c r="I378" s="2922"/>
      <c r="J378" s="2801"/>
      <c r="K378" s="2922"/>
      <c r="L378" s="2803"/>
      <c r="M378" s="2801">
        <v>1</v>
      </c>
      <c r="N378" s="2809"/>
      <c r="O378" s="2809"/>
      <c r="P378" s="2801"/>
      <c r="Q378" s="2811"/>
      <c r="R378" s="2812"/>
      <c r="S378" s="2813">
        <v>1</v>
      </c>
      <c r="T378" s="2814">
        <v>4650</v>
      </c>
    </row>
    <row r="379" spans="1:20" ht="57" customHeight="1">
      <c r="A379" s="1319">
        <v>16</v>
      </c>
      <c r="B379" s="2935" t="s">
        <v>2305</v>
      </c>
      <c r="C379" s="2820"/>
      <c r="D379" s="2936" t="s">
        <v>639</v>
      </c>
      <c r="E379" s="2937">
        <v>18600</v>
      </c>
      <c r="F379" s="2799" t="s">
        <v>2289</v>
      </c>
      <c r="G379" s="2800"/>
      <c r="H379" s="2801">
        <v>1</v>
      </c>
      <c r="I379" s="2922"/>
      <c r="J379" s="2801"/>
      <c r="K379" s="2922"/>
      <c r="L379" s="2803"/>
      <c r="M379" s="2801"/>
      <c r="N379" s="2809"/>
      <c r="O379" s="2809"/>
      <c r="P379" s="2801"/>
      <c r="Q379" s="2811"/>
      <c r="R379" s="2812"/>
      <c r="S379" s="2813">
        <v>1</v>
      </c>
      <c r="T379" s="2814">
        <v>18600</v>
      </c>
    </row>
    <row r="380" spans="1:20" ht="46.5" customHeight="1">
      <c r="A380" s="1319">
        <v>17</v>
      </c>
      <c r="B380" s="2935" t="s">
        <v>2306</v>
      </c>
      <c r="C380" s="2820"/>
      <c r="D380" s="2936" t="s">
        <v>639</v>
      </c>
      <c r="E380" s="2937">
        <v>18600</v>
      </c>
      <c r="F380" s="2799" t="s">
        <v>2289</v>
      </c>
      <c r="G380" s="2800"/>
      <c r="H380" s="2801"/>
      <c r="I380" s="2801"/>
      <c r="J380" s="2801">
        <v>1</v>
      </c>
      <c r="K380" s="2801"/>
      <c r="L380" s="2803"/>
      <c r="M380" s="2801"/>
      <c r="N380" s="2801"/>
      <c r="O380" s="2801"/>
      <c r="P380" s="2801"/>
      <c r="Q380" s="2923"/>
      <c r="R380" s="2924"/>
      <c r="S380" s="2806">
        <v>1</v>
      </c>
      <c r="T380" s="2807">
        <v>18600</v>
      </c>
    </row>
    <row r="381" spans="1:20" ht="45.75" customHeight="1">
      <c r="A381" s="1319">
        <v>18</v>
      </c>
      <c r="B381" s="2935" t="s">
        <v>2307</v>
      </c>
      <c r="C381" s="2820"/>
      <c r="D381" s="2936" t="s">
        <v>639</v>
      </c>
      <c r="E381" s="2937">
        <v>9300</v>
      </c>
      <c r="F381" s="2799" t="s">
        <v>2289</v>
      </c>
      <c r="G381" s="2800"/>
      <c r="H381" s="2806"/>
      <c r="I381" s="2801"/>
      <c r="J381" s="2806"/>
      <c r="K381" s="2809"/>
      <c r="L381" s="2810"/>
      <c r="M381" s="2806">
        <v>1</v>
      </c>
      <c r="N381" s="2801"/>
      <c r="O381" s="2801"/>
      <c r="P381" s="2806"/>
      <c r="Q381" s="2925"/>
      <c r="R381" s="2926"/>
      <c r="S381" s="2927">
        <v>1</v>
      </c>
      <c r="T381" s="2928">
        <v>9300</v>
      </c>
    </row>
    <row r="382" spans="1:20" ht="45.75" customHeight="1">
      <c r="A382" s="2940">
        <v>19</v>
      </c>
      <c r="B382" s="2941" t="s">
        <v>2308</v>
      </c>
      <c r="C382" s="2819"/>
      <c r="D382" s="2945" t="s">
        <v>639</v>
      </c>
      <c r="E382" s="2946">
        <v>9300</v>
      </c>
      <c r="F382" s="2799" t="s">
        <v>2289</v>
      </c>
      <c r="G382" s="2799"/>
      <c r="H382" s="2799"/>
      <c r="I382" s="2799"/>
      <c r="J382" s="2799">
        <v>1</v>
      </c>
      <c r="K382" s="2799"/>
      <c r="L382" s="2799"/>
      <c r="M382" s="2799"/>
      <c r="N382" s="2799"/>
      <c r="O382" s="2799"/>
      <c r="P382" s="2799"/>
      <c r="Q382" s="2799"/>
      <c r="R382" s="2918"/>
      <c r="S382" s="2918">
        <v>1</v>
      </c>
      <c r="T382" s="2919">
        <v>9300</v>
      </c>
    </row>
    <row r="383" spans="1:20" ht="15">
      <c r="A383" s="2947" t="s">
        <v>867</v>
      </c>
      <c r="B383" s="2948"/>
      <c r="C383" s="2938"/>
      <c r="D383" s="2949"/>
      <c r="E383" s="2950"/>
      <c r="F383" s="2938"/>
      <c r="G383" s="2938"/>
      <c r="H383" s="2938"/>
      <c r="I383" s="2938"/>
      <c r="J383" s="2938"/>
      <c r="K383" s="2938"/>
      <c r="L383" s="2938"/>
      <c r="M383" s="2951"/>
      <c r="N383" s="2951"/>
      <c r="O383" s="2951"/>
      <c r="P383" s="2951"/>
      <c r="Q383" s="2951"/>
      <c r="R383" s="2951"/>
      <c r="S383" s="2951"/>
      <c r="T383" s="2952"/>
    </row>
    <row r="384" spans="1:20" ht="15.75">
      <c r="A384" s="1308"/>
      <c r="B384" s="47"/>
      <c r="C384" s="47"/>
      <c r="D384" s="47"/>
      <c r="E384" s="2748"/>
      <c r="F384" s="2749"/>
      <c r="G384" s="2750"/>
      <c r="H384" s="2751"/>
      <c r="I384" s="2751"/>
      <c r="J384" s="2751"/>
      <c r="K384" s="2751"/>
      <c r="L384" s="2751"/>
      <c r="M384" s="2751"/>
      <c r="N384" s="2751" t="s">
        <v>866</v>
      </c>
      <c r="O384" s="2751"/>
      <c r="P384" s="2751"/>
      <c r="Q384" s="2750"/>
      <c r="R384" s="2750"/>
      <c r="S384" s="2750"/>
      <c r="T384" s="2750"/>
    </row>
    <row r="385" spans="1:20" ht="13.5" customHeight="1">
      <c r="A385" s="798"/>
      <c r="B385" s="798"/>
      <c r="C385" s="2659"/>
      <c r="D385" s="2601"/>
      <c r="E385" s="2660"/>
      <c r="F385" s="2676"/>
      <c r="G385" s="2676"/>
      <c r="H385" s="2601"/>
      <c r="I385" s="2662"/>
      <c r="J385" s="2662"/>
      <c r="K385" s="1063"/>
      <c r="L385" s="1063"/>
      <c r="M385" s="1063"/>
      <c r="N385" s="1063"/>
      <c r="O385" s="1063"/>
      <c r="P385" s="1063"/>
      <c r="Q385" s="1063"/>
      <c r="R385" s="1063"/>
      <c r="S385" s="1063"/>
      <c r="T385" s="1063"/>
    </row>
    <row r="386" spans="1:20" ht="15.75">
      <c r="A386" s="1063"/>
      <c r="B386" s="2668"/>
      <c r="C386" s="1822"/>
      <c r="D386" s="2752"/>
      <c r="E386" s="2753"/>
      <c r="F386" s="2661"/>
      <c r="G386" s="2601"/>
      <c r="H386" s="2601"/>
      <c r="I386" s="2754"/>
      <c r="J386" s="2754"/>
      <c r="K386" s="2755"/>
      <c r="L386" s="1063"/>
      <c r="M386" s="1063"/>
      <c r="N386" s="1063"/>
      <c r="O386" s="1063"/>
      <c r="P386" s="1063"/>
      <c r="Q386" s="1063"/>
      <c r="R386" s="1063"/>
      <c r="S386" s="1063"/>
      <c r="T386" s="1063"/>
    </row>
    <row r="387" spans="1:20" ht="15">
      <c r="A387" s="1063"/>
      <c r="B387" s="2670"/>
      <c r="C387" s="1822"/>
      <c r="D387" s="2752"/>
      <c r="E387" s="2753"/>
      <c r="F387" s="2661"/>
      <c r="G387" s="2601"/>
      <c r="H387" s="2601"/>
      <c r="I387" s="2605"/>
      <c r="J387" s="2601"/>
      <c r="K387" s="1063"/>
      <c r="L387" s="1063"/>
      <c r="M387" s="1063"/>
      <c r="N387" s="1063"/>
      <c r="O387" s="1063"/>
      <c r="P387" s="1063"/>
      <c r="Q387" s="1063"/>
      <c r="R387" s="1063"/>
      <c r="S387" s="1063"/>
      <c r="T387" s="1063"/>
    </row>
    <row r="388" spans="1:61" s="2914" customFormat="1" ht="28.5" customHeight="1">
      <c r="A388" s="2913" t="s">
        <v>486</v>
      </c>
      <c r="B388" s="2913"/>
      <c r="C388" s="2913"/>
      <c r="D388" s="2913"/>
      <c r="E388" s="2913"/>
      <c r="F388" s="2913"/>
      <c r="G388" s="2913"/>
      <c r="H388" s="2913"/>
      <c r="I388" s="2913"/>
      <c r="J388" s="2913"/>
      <c r="K388" s="2913"/>
      <c r="L388" s="2913"/>
      <c r="M388" s="2913"/>
      <c r="N388" s="2913"/>
      <c r="O388" s="2913"/>
      <c r="P388" s="2913"/>
      <c r="Q388" s="2913"/>
      <c r="R388" s="2913"/>
      <c r="S388" s="2913"/>
      <c r="T388" s="2913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</row>
    <row r="389" spans="1:20" ht="15">
      <c r="A389" s="2604" t="s">
        <v>2176</v>
      </c>
      <c r="B389" s="1822"/>
      <c r="C389" s="1822"/>
      <c r="D389" s="1822"/>
      <c r="E389" s="1063"/>
      <c r="F389" s="1824"/>
      <c r="G389" s="1063"/>
      <c r="H389" s="1063"/>
      <c r="I389" s="1063"/>
      <c r="J389" s="1063"/>
      <c r="K389" s="1063"/>
      <c r="L389" s="1063"/>
      <c r="M389" s="1063"/>
      <c r="N389" s="1063"/>
      <c r="O389" s="1063"/>
      <c r="P389" s="1063"/>
      <c r="Q389" s="1063"/>
      <c r="R389" s="1063"/>
      <c r="S389" s="1063"/>
      <c r="T389" s="1063"/>
    </row>
    <row r="390" spans="1:20" ht="15">
      <c r="A390" s="2688" t="s">
        <v>2285</v>
      </c>
      <c r="B390" s="1822"/>
      <c r="C390" s="1822"/>
      <c r="D390" s="1822"/>
      <c r="E390" s="1063"/>
      <c r="F390" s="1824"/>
      <c r="G390" s="1063"/>
      <c r="H390" s="1063"/>
      <c r="I390" s="1063"/>
      <c r="J390" s="1063"/>
      <c r="K390" s="1063"/>
      <c r="L390" s="1063"/>
      <c r="M390" s="1063"/>
      <c r="N390" s="1063"/>
      <c r="O390" s="1063"/>
      <c r="P390" s="2605"/>
      <c r="Q390" s="1063"/>
      <c r="R390" s="1063"/>
      <c r="S390" s="1063"/>
      <c r="T390" s="1063"/>
    </row>
    <row r="391" spans="1:20" ht="15.75" thickBot="1">
      <c r="A391" s="2604" t="s">
        <v>2295</v>
      </c>
      <c r="B391" s="1822"/>
      <c r="C391" s="1822"/>
      <c r="D391" s="1822"/>
      <c r="E391" s="1063"/>
      <c r="F391" s="1824"/>
      <c r="G391" s="1063"/>
      <c r="H391" s="1063"/>
      <c r="I391" s="1063"/>
      <c r="J391" s="1063"/>
      <c r="K391" s="1063"/>
      <c r="L391" s="1063"/>
      <c r="M391" s="1063"/>
      <c r="N391" s="1063"/>
      <c r="O391" s="1063"/>
      <c r="P391" s="1063"/>
      <c r="Q391" s="1063"/>
      <c r="R391" s="1063"/>
      <c r="S391" s="1063"/>
      <c r="T391" s="1063"/>
    </row>
    <row r="392" spans="1:20" ht="15">
      <c r="A392" s="2606" t="s">
        <v>136</v>
      </c>
      <c r="B392" s="2756" t="s">
        <v>137</v>
      </c>
      <c r="C392" s="2690" t="s">
        <v>2178</v>
      </c>
      <c r="D392" s="2690" t="s">
        <v>139</v>
      </c>
      <c r="E392" s="2757" t="s">
        <v>140</v>
      </c>
      <c r="F392" s="2756" t="s">
        <v>141</v>
      </c>
      <c r="G392" s="2756" t="s">
        <v>19</v>
      </c>
      <c r="H392" s="2756"/>
      <c r="I392" s="2756"/>
      <c r="J392" s="2756"/>
      <c r="K392" s="2756"/>
      <c r="L392" s="2756"/>
      <c r="M392" s="2756"/>
      <c r="N392" s="2756"/>
      <c r="O392" s="2756"/>
      <c r="P392" s="2756"/>
      <c r="Q392" s="2756"/>
      <c r="R392" s="2691"/>
      <c r="S392" s="2691"/>
      <c r="T392" s="2758"/>
    </row>
    <row r="393" spans="1:20" ht="15">
      <c r="A393" s="2759"/>
      <c r="B393" s="2760"/>
      <c r="C393" s="2761"/>
      <c r="D393" s="2694"/>
      <c r="E393" s="2762"/>
      <c r="F393" s="2760"/>
      <c r="G393" s="2695" t="s">
        <v>144</v>
      </c>
      <c r="H393" s="2695" t="s">
        <v>145</v>
      </c>
      <c r="I393" s="2695" t="s">
        <v>146</v>
      </c>
      <c r="J393" s="2695" t="s">
        <v>147</v>
      </c>
      <c r="K393" s="2695" t="s">
        <v>148</v>
      </c>
      <c r="L393" s="2695" t="s">
        <v>149</v>
      </c>
      <c r="M393" s="2695" t="s">
        <v>150</v>
      </c>
      <c r="N393" s="2695" t="s">
        <v>151</v>
      </c>
      <c r="O393" s="2695" t="s">
        <v>152</v>
      </c>
      <c r="P393" s="2695" t="s">
        <v>153</v>
      </c>
      <c r="Q393" s="2695" t="s">
        <v>154</v>
      </c>
      <c r="R393" s="2696" t="s">
        <v>155</v>
      </c>
      <c r="S393" s="2696" t="s">
        <v>156</v>
      </c>
      <c r="T393" s="2697" t="s">
        <v>143</v>
      </c>
    </row>
    <row r="394" spans="1:20" ht="48" customHeight="1">
      <c r="A394" s="2703">
        <v>20</v>
      </c>
      <c r="B394" s="2941" t="s">
        <v>2309</v>
      </c>
      <c r="C394" s="2820"/>
      <c r="D394" s="2936" t="s">
        <v>639</v>
      </c>
      <c r="E394" s="2937">
        <v>9300</v>
      </c>
      <c r="F394" s="2799" t="s">
        <v>2289</v>
      </c>
      <c r="G394" s="2800"/>
      <c r="H394" s="2801"/>
      <c r="I394" s="2801"/>
      <c r="J394" s="2801"/>
      <c r="K394" s="2801"/>
      <c r="L394" s="2803"/>
      <c r="M394" s="2801">
        <v>1</v>
      </c>
      <c r="N394" s="2801"/>
      <c r="O394" s="2801"/>
      <c r="P394" s="2801"/>
      <c r="Q394" s="2804"/>
      <c r="R394" s="2805"/>
      <c r="S394" s="2806">
        <v>1</v>
      </c>
      <c r="T394" s="2807">
        <v>9300</v>
      </c>
    </row>
    <row r="395" spans="1:20" ht="45" customHeight="1">
      <c r="A395" s="1319">
        <v>21</v>
      </c>
      <c r="B395" s="2935" t="s">
        <v>2310</v>
      </c>
      <c r="C395" s="2820"/>
      <c r="D395" s="2936" t="s">
        <v>639</v>
      </c>
      <c r="E395" s="2937">
        <v>18600</v>
      </c>
      <c r="F395" s="2799" t="s">
        <v>2289</v>
      </c>
      <c r="G395" s="2800"/>
      <c r="H395" s="2809"/>
      <c r="I395" s="2809"/>
      <c r="J395" s="2809">
        <v>1</v>
      </c>
      <c r="K395" s="2809"/>
      <c r="L395" s="2810"/>
      <c r="M395" s="2809"/>
      <c r="N395" s="2809"/>
      <c r="O395" s="2809"/>
      <c r="P395" s="2809"/>
      <c r="Q395" s="2811"/>
      <c r="R395" s="2812"/>
      <c r="S395" s="2813">
        <v>1</v>
      </c>
      <c r="T395" s="2814">
        <v>18600</v>
      </c>
    </row>
    <row r="396" spans="1:20" ht="48.75" customHeight="1">
      <c r="A396" s="1319">
        <v>22</v>
      </c>
      <c r="B396" s="2935" t="s">
        <v>2311</v>
      </c>
      <c r="C396" s="2820"/>
      <c r="D396" s="2936" t="s">
        <v>639</v>
      </c>
      <c r="E396" s="2942">
        <v>8370</v>
      </c>
      <c r="F396" s="2799" t="s">
        <v>2289</v>
      </c>
      <c r="G396" s="2800"/>
      <c r="H396" s="2809"/>
      <c r="I396" s="2809"/>
      <c r="J396" s="2809">
        <v>1</v>
      </c>
      <c r="K396" s="2809"/>
      <c r="L396" s="2810"/>
      <c r="M396" s="2809"/>
      <c r="N396" s="2815"/>
      <c r="O396" s="2815"/>
      <c r="P396" s="2809"/>
      <c r="Q396" s="2811"/>
      <c r="R396" s="2812"/>
      <c r="S396" s="2813">
        <v>1</v>
      </c>
      <c r="T396" s="2814">
        <v>8370</v>
      </c>
    </row>
    <row r="397" spans="1:20" ht="44.25" customHeight="1">
      <c r="A397" s="1319">
        <v>23</v>
      </c>
      <c r="B397" s="2935" t="s">
        <v>2312</v>
      </c>
      <c r="C397" s="2820"/>
      <c r="D397" s="2936" t="s">
        <v>639</v>
      </c>
      <c r="E397" s="2937">
        <v>7750</v>
      </c>
      <c r="F397" s="2799" t="s">
        <v>2289</v>
      </c>
      <c r="G397" s="2800"/>
      <c r="H397" s="2809">
        <v>1</v>
      </c>
      <c r="I397" s="2809"/>
      <c r="J397" s="2809"/>
      <c r="K397" s="2809"/>
      <c r="L397" s="2810"/>
      <c r="M397" s="2809"/>
      <c r="N397" s="2809"/>
      <c r="O397" s="2809"/>
      <c r="P397" s="2809"/>
      <c r="Q397" s="2811"/>
      <c r="R397" s="2812"/>
      <c r="S397" s="2813">
        <v>1</v>
      </c>
      <c r="T397" s="2814">
        <v>7750</v>
      </c>
    </row>
    <row r="398" spans="1:20" ht="58.5" customHeight="1">
      <c r="A398" s="1319">
        <v>24</v>
      </c>
      <c r="B398" s="2935" t="s">
        <v>2313</v>
      </c>
      <c r="C398" s="2820"/>
      <c r="D398" s="2936" t="s">
        <v>639</v>
      </c>
      <c r="E398" s="2937">
        <v>27900</v>
      </c>
      <c r="F398" s="2799" t="s">
        <v>2289</v>
      </c>
      <c r="G398" s="2800"/>
      <c r="H398" s="2809">
        <v>1</v>
      </c>
      <c r="I398" s="2809"/>
      <c r="J398" s="2809"/>
      <c r="K398" s="2809"/>
      <c r="L398" s="2810"/>
      <c r="M398" s="2809"/>
      <c r="N398" s="2809"/>
      <c r="O398" s="2809"/>
      <c r="P398" s="2809"/>
      <c r="Q398" s="2920"/>
      <c r="R398" s="2921"/>
      <c r="S398" s="2813">
        <v>1</v>
      </c>
      <c r="T398" s="2814">
        <v>27900</v>
      </c>
    </row>
    <row r="399" spans="1:20" ht="63" customHeight="1">
      <c r="A399" s="2703">
        <v>25</v>
      </c>
      <c r="B399" s="2935" t="s">
        <v>2314</v>
      </c>
      <c r="C399" s="2820"/>
      <c r="D399" s="2936" t="s">
        <v>639</v>
      </c>
      <c r="E399" s="2937">
        <v>18600</v>
      </c>
      <c r="F399" s="2916" t="s">
        <v>2289</v>
      </c>
      <c r="G399" s="2800"/>
      <c r="H399" s="2801">
        <v>1</v>
      </c>
      <c r="I399" s="2922"/>
      <c r="J399" s="2801"/>
      <c r="K399" s="2922"/>
      <c r="L399" s="2803"/>
      <c r="M399" s="2801"/>
      <c r="N399" s="2809"/>
      <c r="O399" s="2809"/>
      <c r="P399" s="2801"/>
      <c r="Q399" s="2811"/>
      <c r="R399" s="2812"/>
      <c r="S399" s="2813">
        <v>1</v>
      </c>
      <c r="T399" s="2814">
        <v>18600</v>
      </c>
    </row>
    <row r="400" spans="1:20" ht="15">
      <c r="A400" s="2658" t="s">
        <v>867</v>
      </c>
      <c r="B400" s="2659"/>
      <c r="C400" s="2601"/>
      <c r="D400" s="2660"/>
      <c r="E400" s="2661"/>
      <c r="F400" s="2953"/>
      <c r="G400" s="2601"/>
      <c r="H400" s="2601"/>
      <c r="I400" s="2601"/>
      <c r="J400" s="2601"/>
      <c r="K400" s="2601"/>
      <c r="L400" s="2601"/>
      <c r="M400" s="1063"/>
      <c r="N400" s="1063"/>
      <c r="O400" s="1063"/>
      <c r="P400" s="1063"/>
      <c r="Q400" s="1063"/>
      <c r="R400" s="1063"/>
      <c r="S400" s="1063"/>
      <c r="T400" s="2631"/>
    </row>
    <row r="401" spans="1:20" ht="15.75">
      <c r="A401" s="1308"/>
      <c r="B401" s="47"/>
      <c r="C401" s="47"/>
      <c r="D401" s="47"/>
      <c r="E401" s="2748"/>
      <c r="F401" s="2749"/>
      <c r="G401" s="2750"/>
      <c r="H401" s="2751"/>
      <c r="I401" s="2751"/>
      <c r="J401" s="2751"/>
      <c r="K401" s="2751"/>
      <c r="L401" s="2751"/>
      <c r="M401" s="2751"/>
      <c r="N401" s="2751" t="s">
        <v>866</v>
      </c>
      <c r="O401" s="2751"/>
      <c r="P401" s="2751"/>
      <c r="Q401" s="2750"/>
      <c r="R401" s="2750"/>
      <c r="S401" s="2750"/>
      <c r="T401" s="2750"/>
    </row>
    <row r="402" spans="1:20" ht="13.5" customHeight="1">
      <c r="A402" s="798"/>
      <c r="B402" s="798"/>
      <c r="C402" s="2659"/>
      <c r="D402" s="2601"/>
      <c r="E402" s="2660"/>
      <c r="F402" s="2676"/>
      <c r="G402" s="2676"/>
      <c r="H402" s="2601"/>
      <c r="I402" s="2662"/>
      <c r="J402" s="2662"/>
      <c r="K402" s="1063"/>
      <c r="L402" s="1063"/>
      <c r="M402" s="1063"/>
      <c r="N402" s="1063"/>
      <c r="O402" s="1063"/>
      <c r="P402" s="1063"/>
      <c r="Q402" s="1063"/>
      <c r="R402" s="1063"/>
      <c r="S402" s="1063"/>
      <c r="T402" s="1063"/>
    </row>
    <row r="403" spans="1:20" ht="15">
      <c r="A403" s="1063"/>
      <c r="B403" s="2668"/>
      <c r="C403" s="1822"/>
      <c r="D403" s="2601"/>
      <c r="E403" s="2660"/>
      <c r="F403" s="2661"/>
      <c r="G403" s="2601"/>
      <c r="H403" s="2669"/>
      <c r="I403" s="1063"/>
      <c r="J403" s="2601"/>
      <c r="K403" s="1063"/>
      <c r="L403" s="1063"/>
      <c r="M403" s="1063"/>
      <c r="N403" s="1063"/>
      <c r="O403" s="1063"/>
      <c r="P403" s="1063"/>
      <c r="Q403" s="1063"/>
      <c r="R403" s="1063"/>
      <c r="S403" s="1063"/>
      <c r="T403" s="1063"/>
    </row>
    <row r="404" spans="1:20" ht="15.75">
      <c r="A404" s="1063"/>
      <c r="B404" s="2668"/>
      <c r="C404" s="1822"/>
      <c r="D404" s="2752"/>
      <c r="E404" s="2753"/>
      <c r="F404" s="2661"/>
      <c r="G404" s="2601"/>
      <c r="H404" s="2601"/>
      <c r="I404" s="2754"/>
      <c r="J404" s="2754"/>
      <c r="K404" s="2755"/>
      <c r="L404" s="1063"/>
      <c r="M404" s="1063"/>
      <c r="N404" s="1063"/>
      <c r="O404" s="1063"/>
      <c r="P404" s="1063"/>
      <c r="Q404" s="1063"/>
      <c r="R404" s="1063"/>
      <c r="S404" s="1063"/>
      <c r="T404" s="1063"/>
    </row>
    <row r="405" spans="1:20" ht="15">
      <c r="A405" s="1063"/>
      <c r="B405" s="2670"/>
      <c r="C405" s="1822"/>
      <c r="D405" s="2752"/>
      <c r="E405" s="2753"/>
      <c r="F405" s="2661"/>
      <c r="G405" s="2601"/>
      <c r="H405" s="2601"/>
      <c r="I405" s="2605"/>
      <c r="J405" s="2601"/>
      <c r="K405" s="1063"/>
      <c r="L405" s="1063"/>
      <c r="M405" s="1063"/>
      <c r="N405" s="1063"/>
      <c r="O405" s="1063"/>
      <c r="P405" s="1063"/>
      <c r="Q405" s="1063"/>
      <c r="R405" s="1063"/>
      <c r="S405" s="1063"/>
      <c r="T405" s="1063"/>
    </row>
    <row r="406" spans="1:20" ht="15">
      <c r="A406" s="1063"/>
      <c r="B406" s="2670"/>
      <c r="C406" s="1822"/>
      <c r="D406" s="2752"/>
      <c r="E406" s="2753"/>
      <c r="F406" s="2661"/>
      <c r="G406" s="2601"/>
      <c r="H406" s="2601"/>
      <c r="I406" s="2605"/>
      <c r="J406" s="2601"/>
      <c r="K406" s="1063"/>
      <c r="L406" s="1063"/>
      <c r="M406" s="1063"/>
      <c r="N406" s="1063"/>
      <c r="O406" s="1063"/>
      <c r="P406" s="1063"/>
      <c r="Q406" s="1063"/>
      <c r="R406" s="1063"/>
      <c r="S406" s="1063"/>
      <c r="T406" s="1063"/>
    </row>
    <row r="407" spans="1:61" s="2914" customFormat="1" ht="23.25" customHeight="1">
      <c r="A407" s="2913" t="s">
        <v>486</v>
      </c>
      <c r="B407" s="2913"/>
      <c r="C407" s="2913"/>
      <c r="D407" s="2913"/>
      <c r="E407" s="2913"/>
      <c r="F407" s="2913"/>
      <c r="G407" s="2913"/>
      <c r="H407" s="2913"/>
      <c r="I407" s="2913"/>
      <c r="J407" s="2913"/>
      <c r="K407" s="2913"/>
      <c r="L407" s="2913"/>
      <c r="M407" s="2913"/>
      <c r="N407" s="2913"/>
      <c r="O407" s="2913"/>
      <c r="P407" s="2913"/>
      <c r="Q407" s="2913"/>
      <c r="R407" s="2913"/>
      <c r="S407" s="2913"/>
      <c r="T407" s="2913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</row>
    <row r="408" spans="1:20" ht="15">
      <c r="A408" s="2604" t="s">
        <v>2176</v>
      </c>
      <c r="B408" s="1822"/>
      <c r="C408" s="1822"/>
      <c r="D408" s="1822"/>
      <c r="E408" s="1063"/>
      <c r="F408" s="1824"/>
      <c r="G408" s="1063"/>
      <c r="H408" s="1063"/>
      <c r="I408" s="1063"/>
      <c r="J408" s="1063"/>
      <c r="K408" s="1063"/>
      <c r="L408" s="1063"/>
      <c r="M408" s="1063"/>
      <c r="N408" s="1063"/>
      <c r="O408" s="1063"/>
      <c r="P408" s="1063"/>
      <c r="Q408" s="1063"/>
      <c r="R408" s="1063"/>
      <c r="S408" s="1063"/>
      <c r="T408" s="1063"/>
    </row>
    <row r="409" spans="1:20" ht="15">
      <c r="A409" s="2688" t="s">
        <v>2285</v>
      </c>
      <c r="B409" s="1822"/>
      <c r="C409" s="1822"/>
      <c r="D409" s="1822"/>
      <c r="E409" s="1063"/>
      <c r="F409" s="1824"/>
      <c r="G409" s="1063"/>
      <c r="H409" s="1063"/>
      <c r="I409" s="1063"/>
      <c r="J409" s="1063"/>
      <c r="K409" s="1063"/>
      <c r="L409" s="1063"/>
      <c r="M409" s="1063"/>
      <c r="N409" s="1063"/>
      <c r="O409" s="1063"/>
      <c r="P409" s="2605"/>
      <c r="Q409" s="1063"/>
      <c r="R409" s="1063"/>
      <c r="S409" s="1063"/>
      <c r="T409" s="1063"/>
    </row>
    <row r="410" spans="1:20" ht="15.75" thickBot="1">
      <c r="A410" s="2604" t="s">
        <v>2295</v>
      </c>
      <c r="B410" s="1822"/>
      <c r="C410" s="1822"/>
      <c r="D410" s="1822"/>
      <c r="E410" s="1063"/>
      <c r="F410" s="1824"/>
      <c r="G410" s="1063"/>
      <c r="H410" s="1063"/>
      <c r="I410" s="1063"/>
      <c r="J410" s="1063"/>
      <c r="K410" s="1063"/>
      <c r="L410" s="1063"/>
      <c r="M410" s="1063"/>
      <c r="N410" s="1063"/>
      <c r="O410" s="1063"/>
      <c r="P410" s="1063"/>
      <c r="Q410" s="1063"/>
      <c r="R410" s="1063"/>
      <c r="S410" s="1063"/>
      <c r="T410" s="1063"/>
    </row>
    <row r="411" spans="1:20" ht="15">
      <c r="A411" s="2606" t="s">
        <v>136</v>
      </c>
      <c r="B411" s="2756" t="s">
        <v>137</v>
      </c>
      <c r="C411" s="2690" t="s">
        <v>2178</v>
      </c>
      <c r="D411" s="2690" t="s">
        <v>139</v>
      </c>
      <c r="E411" s="2757" t="s">
        <v>140</v>
      </c>
      <c r="F411" s="2756" t="s">
        <v>141</v>
      </c>
      <c r="G411" s="2756" t="s">
        <v>19</v>
      </c>
      <c r="H411" s="2756"/>
      <c r="I411" s="2756"/>
      <c r="J411" s="2756"/>
      <c r="K411" s="2756"/>
      <c r="L411" s="2756"/>
      <c r="M411" s="2756"/>
      <c r="N411" s="2756"/>
      <c r="O411" s="2756"/>
      <c r="P411" s="2756"/>
      <c r="Q411" s="2756"/>
      <c r="R411" s="2691"/>
      <c r="S411" s="2691"/>
      <c r="T411" s="2758"/>
    </row>
    <row r="412" spans="1:20" ht="15">
      <c r="A412" s="2759"/>
      <c r="B412" s="2760"/>
      <c r="C412" s="2761"/>
      <c r="D412" s="2694"/>
      <c r="E412" s="2762"/>
      <c r="F412" s="2760"/>
      <c r="G412" s="2695" t="s">
        <v>144</v>
      </c>
      <c r="H412" s="2695" t="s">
        <v>145</v>
      </c>
      <c r="I412" s="2695" t="s">
        <v>146</v>
      </c>
      <c r="J412" s="2695" t="s">
        <v>147</v>
      </c>
      <c r="K412" s="2695" t="s">
        <v>148</v>
      </c>
      <c r="L412" s="2695" t="s">
        <v>149</v>
      </c>
      <c r="M412" s="2695" t="s">
        <v>150</v>
      </c>
      <c r="N412" s="2695" t="s">
        <v>151</v>
      </c>
      <c r="O412" s="2695" t="s">
        <v>152</v>
      </c>
      <c r="P412" s="2695" t="s">
        <v>153</v>
      </c>
      <c r="Q412" s="2695" t="s">
        <v>154</v>
      </c>
      <c r="R412" s="2696" t="s">
        <v>155</v>
      </c>
      <c r="S412" s="2696" t="s">
        <v>156</v>
      </c>
      <c r="T412" s="2697" t="s">
        <v>143</v>
      </c>
    </row>
    <row r="413" spans="1:20" ht="69.75" customHeight="1">
      <c r="A413" s="1319">
        <v>26</v>
      </c>
      <c r="B413" s="2935" t="s">
        <v>2315</v>
      </c>
      <c r="C413" s="2820"/>
      <c r="D413" s="2936" t="s">
        <v>639</v>
      </c>
      <c r="E413" s="2937">
        <v>9300</v>
      </c>
      <c r="F413" s="2799" t="s">
        <v>2289</v>
      </c>
      <c r="G413" s="2800"/>
      <c r="H413" s="2801"/>
      <c r="I413" s="2922"/>
      <c r="J413" s="2801"/>
      <c r="K413" s="2922"/>
      <c r="L413" s="2803"/>
      <c r="M413" s="2801">
        <v>1</v>
      </c>
      <c r="N413" s="2801"/>
      <c r="O413" s="2801"/>
      <c r="P413" s="2801"/>
      <c r="Q413" s="2943"/>
      <c r="R413" s="2944"/>
      <c r="S413" s="2806">
        <v>1</v>
      </c>
      <c r="T413" s="2807">
        <v>9300</v>
      </c>
    </row>
    <row r="414" spans="1:20" ht="69" customHeight="1">
      <c r="A414" s="1319">
        <v>27</v>
      </c>
      <c r="B414" s="2935" t="s">
        <v>2316</v>
      </c>
      <c r="C414" s="2820"/>
      <c r="D414" s="2936" t="s">
        <v>639</v>
      </c>
      <c r="E414" s="2937">
        <v>9300</v>
      </c>
      <c r="F414" s="2799" t="s">
        <v>2289</v>
      </c>
      <c r="G414" s="2800"/>
      <c r="H414" s="2801">
        <v>1</v>
      </c>
      <c r="I414" s="2801"/>
      <c r="J414" s="2801"/>
      <c r="K414" s="2801"/>
      <c r="L414" s="2803"/>
      <c r="M414" s="2801"/>
      <c r="N414" s="2801"/>
      <c r="O414" s="2801"/>
      <c r="P414" s="2801"/>
      <c r="Q414" s="2923"/>
      <c r="R414" s="2924"/>
      <c r="S414" s="2806">
        <v>1</v>
      </c>
      <c r="T414" s="2807">
        <v>9300</v>
      </c>
    </row>
    <row r="415" spans="1:20" ht="45" customHeight="1">
      <c r="A415" s="2940">
        <v>28</v>
      </c>
      <c r="B415" s="2941" t="s">
        <v>2317</v>
      </c>
      <c r="C415" s="1625"/>
      <c r="D415" s="2936" t="s">
        <v>639</v>
      </c>
      <c r="E415" s="2937">
        <v>9300</v>
      </c>
      <c r="F415" s="2799" t="s">
        <v>2289</v>
      </c>
      <c r="G415" s="2799"/>
      <c r="H415" s="2799"/>
      <c r="I415" s="2799"/>
      <c r="J415" s="2799"/>
      <c r="K415" s="2799"/>
      <c r="L415" s="2799"/>
      <c r="M415" s="2799">
        <v>1</v>
      </c>
      <c r="N415" s="2799"/>
      <c r="O415" s="2799"/>
      <c r="P415" s="2799"/>
      <c r="Q415" s="2799"/>
      <c r="R415" s="2918"/>
      <c r="S415" s="2918">
        <v>1</v>
      </c>
      <c r="T415" s="2919">
        <v>9300</v>
      </c>
    </row>
    <row r="416" spans="1:20" ht="45.75" customHeight="1">
      <c r="A416" s="2703">
        <v>29</v>
      </c>
      <c r="B416" s="2941" t="s">
        <v>2318</v>
      </c>
      <c r="C416" s="2820"/>
      <c r="D416" s="2936" t="s">
        <v>639</v>
      </c>
      <c r="E416" s="2937">
        <v>9300</v>
      </c>
      <c r="F416" s="2799" t="s">
        <v>2289</v>
      </c>
      <c r="G416" s="2800"/>
      <c r="H416" s="2801">
        <v>1</v>
      </c>
      <c r="I416" s="2801"/>
      <c r="J416" s="2801"/>
      <c r="K416" s="2801"/>
      <c r="L416" s="2803"/>
      <c r="M416" s="2801"/>
      <c r="N416" s="2801"/>
      <c r="O416" s="2801"/>
      <c r="P416" s="2801"/>
      <c r="Q416" s="2804"/>
      <c r="R416" s="2805"/>
      <c r="S416" s="2806">
        <v>1</v>
      </c>
      <c r="T416" s="2807">
        <v>9300</v>
      </c>
    </row>
    <row r="417" spans="1:20" ht="44.25" customHeight="1">
      <c r="A417" s="1319">
        <v>30</v>
      </c>
      <c r="B417" s="2935" t="s">
        <v>2319</v>
      </c>
      <c r="C417" s="2820"/>
      <c r="D417" s="2936" t="s">
        <v>639</v>
      </c>
      <c r="E417" s="2937">
        <v>9300</v>
      </c>
      <c r="F417" s="2799" t="s">
        <v>2289</v>
      </c>
      <c r="G417" s="2800"/>
      <c r="H417" s="2809"/>
      <c r="I417" s="2809"/>
      <c r="J417" s="2809"/>
      <c r="K417" s="2809"/>
      <c r="L417" s="2810"/>
      <c r="M417" s="2809">
        <v>1</v>
      </c>
      <c r="N417" s="2809"/>
      <c r="O417" s="2809"/>
      <c r="P417" s="2809"/>
      <c r="Q417" s="2811"/>
      <c r="R417" s="2812"/>
      <c r="S417" s="2813">
        <v>1</v>
      </c>
      <c r="T417" s="2814">
        <v>9300</v>
      </c>
    </row>
    <row r="418" spans="1:20" ht="45.75" customHeight="1">
      <c r="A418" s="1319">
        <v>31</v>
      </c>
      <c r="B418" s="2935" t="s">
        <v>2320</v>
      </c>
      <c r="C418" s="2820"/>
      <c r="D418" s="2936" t="s">
        <v>639</v>
      </c>
      <c r="E418" s="2942">
        <v>15500</v>
      </c>
      <c r="F418" s="2916" t="s">
        <v>2289</v>
      </c>
      <c r="G418" s="2800"/>
      <c r="H418" s="2809"/>
      <c r="I418" s="2809"/>
      <c r="J418" s="2809"/>
      <c r="K418" s="2809"/>
      <c r="L418" s="2810"/>
      <c r="M418" s="2809">
        <v>1</v>
      </c>
      <c r="N418" s="2815"/>
      <c r="O418" s="2815"/>
      <c r="P418" s="2809"/>
      <c r="Q418" s="2811"/>
      <c r="R418" s="2812"/>
      <c r="S418" s="2813">
        <v>1</v>
      </c>
      <c r="T418" s="2814">
        <v>15500</v>
      </c>
    </row>
    <row r="419" spans="1:20" ht="9.75" customHeight="1">
      <c r="A419" s="1308"/>
      <c r="B419" s="2954"/>
      <c r="C419" s="611"/>
      <c r="D419" s="2955"/>
      <c r="E419" s="2956"/>
      <c r="F419" s="2957"/>
      <c r="G419" s="2958"/>
      <c r="H419" s="2959"/>
      <c r="I419" s="2959"/>
      <c r="J419" s="2959"/>
      <c r="K419" s="2959"/>
      <c r="L419" s="2960"/>
      <c r="M419" s="2959"/>
      <c r="N419" s="2961"/>
      <c r="O419" s="2961"/>
      <c r="P419" s="2959"/>
      <c r="Q419" s="2962"/>
      <c r="R419" s="2962"/>
      <c r="S419" s="2959"/>
      <c r="T419" s="2960"/>
    </row>
    <row r="420" spans="1:20" ht="15">
      <c r="A420" s="2658" t="s">
        <v>867</v>
      </c>
      <c r="B420" s="2659"/>
      <c r="C420" s="2601"/>
      <c r="D420" s="2660"/>
      <c r="E420" s="2661"/>
      <c r="F420" s="2601"/>
      <c r="G420" s="2601"/>
      <c r="H420" s="2601"/>
      <c r="I420" s="2601"/>
      <c r="J420" s="2601"/>
      <c r="K420" s="2601"/>
      <c r="L420" s="2601"/>
      <c r="M420" s="1063"/>
      <c r="N420" s="1063"/>
      <c r="O420" s="1063"/>
      <c r="P420" s="1063"/>
      <c r="Q420" s="1063"/>
      <c r="R420" s="1063"/>
      <c r="S420" s="1063"/>
      <c r="T420" s="1063"/>
    </row>
    <row r="421" spans="1:20" ht="15.75">
      <c r="A421" s="1308"/>
      <c r="B421" s="47"/>
      <c r="C421" s="47"/>
      <c r="D421" s="47"/>
      <c r="E421" s="2748"/>
      <c r="F421" s="2749"/>
      <c r="G421" s="2750"/>
      <c r="H421" s="2751"/>
      <c r="I421" s="2751"/>
      <c r="J421" s="2751"/>
      <c r="K421" s="2751"/>
      <c r="L421" s="2751"/>
      <c r="M421" s="2751"/>
      <c r="N421" s="2751" t="s">
        <v>866</v>
      </c>
      <c r="O421" s="2751"/>
      <c r="P421" s="2751"/>
      <c r="Q421" s="2750"/>
      <c r="R421" s="2750"/>
      <c r="S421" s="2750"/>
      <c r="T421" s="2750"/>
    </row>
    <row r="422" spans="1:20" ht="13.5" customHeight="1">
      <c r="A422" s="798"/>
      <c r="B422" s="798"/>
      <c r="C422" s="2659"/>
      <c r="D422" s="2601"/>
      <c r="E422" s="2660"/>
      <c r="F422" s="2676"/>
      <c r="G422" s="2676"/>
      <c r="H422" s="2601"/>
      <c r="I422" s="2662"/>
      <c r="J422" s="2662"/>
      <c r="K422" s="1063"/>
      <c r="L422" s="1063"/>
      <c r="M422" s="1063"/>
      <c r="N422" s="1063"/>
      <c r="O422" s="1063"/>
      <c r="P422" s="1063"/>
      <c r="Q422" s="1063"/>
      <c r="R422" s="1063"/>
      <c r="S422" s="1063"/>
      <c r="T422" s="1063"/>
    </row>
    <row r="423" spans="1:20" ht="15">
      <c r="A423" s="1063"/>
      <c r="B423" s="2668"/>
      <c r="C423" s="1822"/>
      <c r="D423" s="2601"/>
      <c r="E423" s="2660"/>
      <c r="F423" s="2661"/>
      <c r="G423" s="2601"/>
      <c r="H423" s="2669"/>
      <c r="I423" s="1063"/>
      <c r="J423" s="2601"/>
      <c r="K423" s="1063"/>
      <c r="L423" s="1063"/>
      <c r="M423" s="1063"/>
      <c r="N423" s="1063"/>
      <c r="O423" s="1063"/>
      <c r="P423" s="1063"/>
      <c r="Q423" s="1063"/>
      <c r="R423" s="1063"/>
      <c r="S423" s="1063"/>
      <c r="T423" s="1063"/>
    </row>
    <row r="424" spans="1:20" ht="15.75">
      <c r="A424" s="1063"/>
      <c r="B424" s="2668"/>
      <c r="C424" s="1822"/>
      <c r="D424" s="2752"/>
      <c r="E424" s="2753"/>
      <c r="F424" s="2661"/>
      <c r="G424" s="2601"/>
      <c r="H424" s="2601"/>
      <c r="I424" s="2754"/>
      <c r="J424" s="2754"/>
      <c r="K424" s="2755"/>
      <c r="L424" s="1063"/>
      <c r="M424" s="1063"/>
      <c r="N424" s="1063"/>
      <c r="O424" s="1063"/>
      <c r="P424" s="1063"/>
      <c r="Q424" s="1063"/>
      <c r="R424" s="1063"/>
      <c r="S424" s="1063"/>
      <c r="T424" s="1063"/>
    </row>
    <row r="425" spans="1:20" ht="15">
      <c r="A425" s="1063"/>
      <c r="B425" s="2670"/>
      <c r="C425" s="1822"/>
      <c r="D425" s="2752"/>
      <c r="E425" s="2753"/>
      <c r="F425" s="2661"/>
      <c r="G425" s="2601"/>
      <c r="H425" s="2601"/>
      <c r="I425" s="2605"/>
      <c r="J425" s="2601"/>
      <c r="K425" s="1063"/>
      <c r="L425" s="1063"/>
      <c r="M425" s="1063"/>
      <c r="N425" s="1063"/>
      <c r="O425" s="1063"/>
      <c r="P425" s="1063"/>
      <c r="Q425" s="1063"/>
      <c r="R425" s="1063"/>
      <c r="S425" s="1063"/>
      <c r="T425" s="1063"/>
    </row>
    <row r="426" spans="1:61" s="2914" customFormat="1" ht="28.5" customHeight="1">
      <c r="A426" s="2913" t="s">
        <v>486</v>
      </c>
      <c r="B426" s="2913"/>
      <c r="C426" s="2913"/>
      <c r="D426" s="2913"/>
      <c r="E426" s="2913"/>
      <c r="F426" s="2913"/>
      <c r="G426" s="2913"/>
      <c r="H426" s="2913"/>
      <c r="I426" s="2913"/>
      <c r="J426" s="2913"/>
      <c r="K426" s="2913"/>
      <c r="L426" s="2913"/>
      <c r="M426" s="2913"/>
      <c r="N426" s="2913"/>
      <c r="O426" s="2913"/>
      <c r="P426" s="2913"/>
      <c r="Q426" s="2913"/>
      <c r="R426" s="2913"/>
      <c r="S426" s="2913"/>
      <c r="T426" s="2913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</row>
    <row r="427" spans="1:20" ht="15">
      <c r="A427" s="2604" t="s">
        <v>2176</v>
      </c>
      <c r="B427" s="1822"/>
      <c r="C427" s="1822"/>
      <c r="D427" s="1822"/>
      <c r="E427" s="1063"/>
      <c r="F427" s="1824"/>
      <c r="G427" s="1063"/>
      <c r="H427" s="1063"/>
      <c r="I427" s="1063"/>
      <c r="J427" s="1063"/>
      <c r="K427" s="1063"/>
      <c r="L427" s="1063"/>
      <c r="M427" s="1063"/>
      <c r="N427" s="1063"/>
      <c r="O427" s="1063"/>
      <c r="P427" s="1063"/>
      <c r="Q427" s="1063"/>
      <c r="R427" s="1063"/>
      <c r="S427" s="1063"/>
      <c r="T427" s="1063"/>
    </row>
    <row r="428" spans="1:20" ht="15">
      <c r="A428" s="2688" t="s">
        <v>2321</v>
      </c>
      <c r="B428" s="1822"/>
      <c r="C428" s="1822"/>
      <c r="D428" s="1822"/>
      <c r="E428" s="1063"/>
      <c r="F428" s="1824"/>
      <c r="G428" s="1063"/>
      <c r="H428" s="1063"/>
      <c r="I428" s="1063"/>
      <c r="J428" s="1063"/>
      <c r="K428" s="1063"/>
      <c r="L428" s="1063"/>
      <c r="M428" s="1063"/>
      <c r="N428" s="1063"/>
      <c r="O428" s="1063"/>
      <c r="P428" s="2605"/>
      <c r="Q428" s="1063"/>
      <c r="R428" s="1063"/>
      <c r="S428" s="1063"/>
      <c r="T428" s="1063"/>
    </row>
    <row r="429" spans="1:20" ht="15.75" thickBot="1">
      <c r="A429" s="2604" t="s">
        <v>2295</v>
      </c>
      <c r="B429" s="1822"/>
      <c r="C429" s="1822"/>
      <c r="D429" s="1822"/>
      <c r="E429" s="1063"/>
      <c r="F429" s="1824"/>
      <c r="G429" s="1063"/>
      <c r="H429" s="1063"/>
      <c r="I429" s="1063"/>
      <c r="J429" s="1063"/>
      <c r="K429" s="1063"/>
      <c r="L429" s="1063"/>
      <c r="M429" s="1063"/>
      <c r="N429" s="1063"/>
      <c r="O429" s="1063"/>
      <c r="P429" s="1063"/>
      <c r="Q429" s="1063"/>
      <c r="R429" s="1063"/>
      <c r="S429" s="1063"/>
      <c r="T429" s="1063"/>
    </row>
    <row r="430" spans="1:20" ht="15">
      <c r="A430" s="2606" t="s">
        <v>136</v>
      </c>
      <c r="B430" s="2756" t="s">
        <v>137</v>
      </c>
      <c r="C430" s="2690" t="s">
        <v>2178</v>
      </c>
      <c r="D430" s="2690" t="s">
        <v>139</v>
      </c>
      <c r="E430" s="2757" t="s">
        <v>140</v>
      </c>
      <c r="F430" s="2756" t="s">
        <v>141</v>
      </c>
      <c r="G430" s="2756" t="s">
        <v>19</v>
      </c>
      <c r="H430" s="2756"/>
      <c r="I430" s="2756"/>
      <c r="J430" s="2756"/>
      <c r="K430" s="2756"/>
      <c r="L430" s="2756"/>
      <c r="M430" s="2756"/>
      <c r="N430" s="2756"/>
      <c r="O430" s="2756"/>
      <c r="P430" s="2756"/>
      <c r="Q430" s="2756"/>
      <c r="R430" s="2691"/>
      <c r="S430" s="2691"/>
      <c r="T430" s="2758"/>
    </row>
    <row r="431" spans="1:20" ht="15">
      <c r="A431" s="2759"/>
      <c r="B431" s="2760"/>
      <c r="C431" s="2761"/>
      <c r="D431" s="2694"/>
      <c r="E431" s="2762"/>
      <c r="F431" s="2760"/>
      <c r="G431" s="2695" t="s">
        <v>144</v>
      </c>
      <c r="H431" s="2695" t="s">
        <v>145</v>
      </c>
      <c r="I431" s="2695" t="s">
        <v>146</v>
      </c>
      <c r="J431" s="2695" t="s">
        <v>147</v>
      </c>
      <c r="K431" s="2695" t="s">
        <v>148</v>
      </c>
      <c r="L431" s="2695" t="s">
        <v>149</v>
      </c>
      <c r="M431" s="2695" t="s">
        <v>150</v>
      </c>
      <c r="N431" s="2695" t="s">
        <v>151</v>
      </c>
      <c r="O431" s="2695" t="s">
        <v>152</v>
      </c>
      <c r="P431" s="2695" t="s">
        <v>153</v>
      </c>
      <c r="Q431" s="2695" t="s">
        <v>154</v>
      </c>
      <c r="R431" s="2696" t="s">
        <v>155</v>
      </c>
      <c r="S431" s="2696" t="s">
        <v>156</v>
      </c>
      <c r="T431" s="2697" t="s">
        <v>143</v>
      </c>
    </row>
    <row r="432" spans="1:20" ht="18" customHeight="1">
      <c r="A432" s="1319"/>
      <c r="B432" s="2963" t="s">
        <v>2322</v>
      </c>
      <c r="C432" s="2820"/>
      <c r="D432" s="2964"/>
      <c r="E432" s="2965"/>
      <c r="F432" s="2799"/>
      <c r="G432" s="2800"/>
      <c r="H432" s="2809"/>
      <c r="I432" s="2809"/>
      <c r="J432" s="2809"/>
      <c r="K432" s="2809"/>
      <c r="L432" s="2810"/>
      <c r="M432" s="2809"/>
      <c r="N432" s="2809"/>
      <c r="O432" s="2809"/>
      <c r="P432" s="2809"/>
      <c r="Q432" s="2811"/>
      <c r="R432" s="2812"/>
      <c r="S432" s="2813"/>
      <c r="T432" s="2814"/>
    </row>
    <row r="433" spans="1:20" ht="17.25" customHeight="1">
      <c r="A433" s="1319"/>
      <c r="B433" s="2935" t="s">
        <v>2323</v>
      </c>
      <c r="C433" s="2820"/>
      <c r="D433" s="2964" t="s">
        <v>589</v>
      </c>
      <c r="E433" s="2965">
        <v>384</v>
      </c>
      <c r="F433" s="2799" t="s">
        <v>232</v>
      </c>
      <c r="G433" s="2800"/>
      <c r="H433" s="2809"/>
      <c r="I433" s="2809"/>
      <c r="J433" s="2809"/>
      <c r="K433" s="2809"/>
      <c r="L433" s="2810"/>
      <c r="M433" s="2809">
        <v>15</v>
      </c>
      <c r="N433" s="2809"/>
      <c r="O433" s="2809"/>
      <c r="P433" s="2809"/>
      <c r="Q433" s="2920"/>
      <c r="R433" s="2921"/>
      <c r="S433" s="2813">
        <v>15</v>
      </c>
      <c r="T433" s="2814">
        <v>5760</v>
      </c>
    </row>
    <row r="434" spans="1:20" ht="17.25" customHeight="1">
      <c r="A434" s="1319"/>
      <c r="B434" s="2935" t="s">
        <v>2277</v>
      </c>
      <c r="C434" s="2820"/>
      <c r="D434" s="2964" t="s">
        <v>2324</v>
      </c>
      <c r="E434" s="2965">
        <v>40</v>
      </c>
      <c r="F434" s="2799" t="s">
        <v>232</v>
      </c>
      <c r="G434" s="2800"/>
      <c r="H434" s="2809"/>
      <c r="I434" s="2809"/>
      <c r="J434" s="2809"/>
      <c r="K434" s="2809"/>
      <c r="L434" s="2810"/>
      <c r="M434" s="2809">
        <v>180</v>
      </c>
      <c r="N434" s="2809"/>
      <c r="O434" s="2809"/>
      <c r="P434" s="2809"/>
      <c r="Q434" s="2920"/>
      <c r="R434" s="2921"/>
      <c r="S434" s="2813">
        <v>100</v>
      </c>
      <c r="T434" s="2814">
        <v>7200</v>
      </c>
    </row>
    <row r="435" spans="1:20" ht="17.25" customHeight="1">
      <c r="A435" s="1319"/>
      <c r="B435" s="2935" t="s">
        <v>2325</v>
      </c>
      <c r="C435" s="2820"/>
      <c r="D435" s="2964" t="s">
        <v>2324</v>
      </c>
      <c r="E435" s="2965">
        <v>40</v>
      </c>
      <c r="F435" s="2799" t="s">
        <v>232</v>
      </c>
      <c r="G435" s="2800"/>
      <c r="H435" s="2809"/>
      <c r="I435" s="2809"/>
      <c r="J435" s="2809"/>
      <c r="K435" s="2809"/>
      <c r="L435" s="2810"/>
      <c r="M435" s="2809">
        <v>42</v>
      </c>
      <c r="N435" s="2809"/>
      <c r="O435" s="2809"/>
      <c r="P435" s="2809"/>
      <c r="Q435" s="2920"/>
      <c r="R435" s="2921"/>
      <c r="S435" s="2813">
        <v>31</v>
      </c>
      <c r="T435" s="2814">
        <v>1680</v>
      </c>
    </row>
    <row r="436" spans="1:22" ht="17.25" customHeight="1">
      <c r="A436" s="1319"/>
      <c r="B436" s="2935" t="s">
        <v>2326</v>
      </c>
      <c r="C436" s="2820"/>
      <c r="D436" s="2964" t="s">
        <v>2239</v>
      </c>
      <c r="E436" s="2965">
        <v>90</v>
      </c>
      <c r="F436" s="2799" t="s">
        <v>232</v>
      </c>
      <c r="G436" s="2800"/>
      <c r="H436" s="2809"/>
      <c r="I436" s="2809"/>
      <c r="J436" s="2809"/>
      <c r="K436" s="2809"/>
      <c r="L436" s="2810"/>
      <c r="M436" s="2809">
        <v>4</v>
      </c>
      <c r="N436" s="2809"/>
      <c r="O436" s="2809"/>
      <c r="P436" s="2809"/>
      <c r="Q436" s="2920"/>
      <c r="R436" s="2921"/>
      <c r="S436" s="2813">
        <v>4</v>
      </c>
      <c r="T436" s="2814">
        <v>360</v>
      </c>
      <c r="V436" t="s">
        <v>2327</v>
      </c>
    </row>
    <row r="437" spans="1:20" ht="29.25" customHeight="1">
      <c r="A437" s="1319"/>
      <c r="B437" s="2963" t="s">
        <v>2328</v>
      </c>
      <c r="C437" s="2820"/>
      <c r="D437" s="2964"/>
      <c r="E437" s="2965"/>
      <c r="F437" s="2799"/>
      <c r="G437" s="2800"/>
      <c r="H437" s="2809"/>
      <c r="I437" s="2809"/>
      <c r="J437" s="2809"/>
      <c r="K437" s="2809"/>
      <c r="L437" s="2810"/>
      <c r="M437" s="2809"/>
      <c r="N437" s="2809"/>
      <c r="O437" s="2809"/>
      <c r="P437" s="2809"/>
      <c r="Q437" s="2920"/>
      <c r="R437" s="2921"/>
      <c r="S437" s="2813"/>
      <c r="T437" s="2814"/>
    </row>
    <row r="438" spans="1:20" ht="16.5" customHeight="1">
      <c r="A438" s="1319"/>
      <c r="B438" s="2935" t="s">
        <v>2329</v>
      </c>
      <c r="C438" s="2820"/>
      <c r="D438" s="2964" t="s">
        <v>2275</v>
      </c>
      <c r="E438" s="2965">
        <v>40</v>
      </c>
      <c r="F438" s="2916" t="s">
        <v>232</v>
      </c>
      <c r="G438" s="2800"/>
      <c r="H438" s="2801"/>
      <c r="I438" s="2922"/>
      <c r="J438" s="2801">
        <v>80</v>
      </c>
      <c r="K438" s="2922"/>
      <c r="L438" s="2803"/>
      <c r="M438" s="2801"/>
      <c r="N438" s="2809"/>
      <c r="O438" s="2809"/>
      <c r="P438" s="2801"/>
      <c r="Q438" s="2811"/>
      <c r="R438" s="2812"/>
      <c r="S438" s="2813">
        <v>80</v>
      </c>
      <c r="T438" s="2814">
        <v>3200</v>
      </c>
    </row>
    <row r="439" spans="1:20" ht="18.75" customHeight="1">
      <c r="A439" s="2703"/>
      <c r="B439" s="2935" t="s">
        <v>2330</v>
      </c>
      <c r="C439" s="2820"/>
      <c r="D439" s="2964" t="s">
        <v>589</v>
      </c>
      <c r="E439" s="2965">
        <v>384</v>
      </c>
      <c r="F439" s="2799" t="s">
        <v>232</v>
      </c>
      <c r="G439" s="2800"/>
      <c r="H439" s="2801"/>
      <c r="I439" s="2801"/>
      <c r="J439" s="2801">
        <v>16</v>
      </c>
      <c r="K439" s="2801"/>
      <c r="L439" s="2803"/>
      <c r="M439" s="2801"/>
      <c r="N439" s="2801"/>
      <c r="O439" s="2801"/>
      <c r="P439" s="2801"/>
      <c r="Q439" s="2804"/>
      <c r="R439" s="2805"/>
      <c r="S439" s="2806">
        <v>16</v>
      </c>
      <c r="T439" s="2807">
        <v>6144</v>
      </c>
    </row>
    <row r="440" spans="1:20" ht="16.5" customHeight="1">
      <c r="A440" s="1319"/>
      <c r="B440" s="2935" t="s">
        <v>2331</v>
      </c>
      <c r="C440" s="2820"/>
      <c r="D440" s="2964" t="s">
        <v>589</v>
      </c>
      <c r="E440" s="2965">
        <v>350</v>
      </c>
      <c r="F440" s="2799" t="s">
        <v>232</v>
      </c>
      <c r="G440" s="2800"/>
      <c r="H440" s="2809"/>
      <c r="I440" s="2809"/>
      <c r="J440" s="2809">
        <v>14</v>
      </c>
      <c r="K440" s="2809"/>
      <c r="L440" s="2810"/>
      <c r="M440" s="2809"/>
      <c r="N440" s="2809"/>
      <c r="O440" s="2809"/>
      <c r="P440" s="2809"/>
      <c r="Q440" s="2811"/>
      <c r="R440" s="2812"/>
      <c r="S440" s="2813">
        <v>14</v>
      </c>
      <c r="T440" s="2814">
        <v>4900</v>
      </c>
    </row>
    <row r="441" spans="1:20" ht="18" customHeight="1">
      <c r="A441" s="1319"/>
      <c r="B441" s="2935" t="s">
        <v>2332</v>
      </c>
      <c r="C441" s="2820"/>
      <c r="D441" s="2964" t="s">
        <v>589</v>
      </c>
      <c r="E441" s="2798">
        <v>850</v>
      </c>
      <c r="F441" s="2799" t="s">
        <v>232</v>
      </c>
      <c r="G441" s="2800"/>
      <c r="H441" s="2809"/>
      <c r="I441" s="2809"/>
      <c r="J441" s="2809">
        <v>6</v>
      </c>
      <c r="K441" s="2809"/>
      <c r="L441" s="2810"/>
      <c r="M441" s="2809"/>
      <c r="N441" s="2815"/>
      <c r="O441" s="2815"/>
      <c r="P441" s="2809"/>
      <c r="Q441" s="2811"/>
      <c r="R441" s="2812"/>
      <c r="S441" s="2813">
        <v>6</v>
      </c>
      <c r="T441" s="2814">
        <v>5100</v>
      </c>
    </row>
    <row r="442" spans="1:20" ht="16.5" customHeight="1">
      <c r="A442" s="1319"/>
      <c r="B442" s="2935" t="s">
        <v>2326</v>
      </c>
      <c r="C442" s="2820"/>
      <c r="D442" s="2964" t="s">
        <v>2239</v>
      </c>
      <c r="E442" s="2965">
        <v>90</v>
      </c>
      <c r="F442" s="2799" t="s">
        <v>232</v>
      </c>
      <c r="G442" s="2800"/>
      <c r="H442" s="2809"/>
      <c r="I442" s="2809"/>
      <c r="J442" s="2809">
        <v>7.25</v>
      </c>
      <c r="K442" s="2809"/>
      <c r="L442" s="2810"/>
      <c r="M442" s="2809"/>
      <c r="N442" s="2809"/>
      <c r="O442" s="2809"/>
      <c r="P442" s="2809"/>
      <c r="Q442" s="2920"/>
      <c r="R442" s="2921"/>
      <c r="S442" s="2813">
        <v>7.25</v>
      </c>
      <c r="T442" s="2814">
        <v>652.5</v>
      </c>
    </row>
    <row r="443" spans="1:20" ht="21">
      <c r="A443" s="2698"/>
      <c r="B443" s="2699" t="s">
        <v>2333</v>
      </c>
      <c r="C443" s="2966"/>
      <c r="D443" s="2967"/>
      <c r="E443" s="2702"/>
      <c r="F443" s="2695"/>
      <c r="G443" s="2695"/>
      <c r="H443" s="2695"/>
      <c r="I443" s="2695"/>
      <c r="J443" s="2695"/>
      <c r="K443" s="2695"/>
      <c r="L443" s="2695"/>
      <c r="M443" s="2695"/>
      <c r="N443" s="2695"/>
      <c r="O443" s="2695"/>
      <c r="P443" s="2695"/>
      <c r="Q443" s="2695"/>
      <c r="R443" s="2696"/>
      <c r="S443" s="2696"/>
      <c r="T443" s="2697"/>
    </row>
    <row r="444" spans="1:20" ht="15">
      <c r="A444" s="2698"/>
      <c r="B444" s="2968" t="s">
        <v>2334</v>
      </c>
      <c r="C444" s="2700"/>
      <c r="D444" s="2967"/>
      <c r="E444" s="2702"/>
      <c r="F444" s="2695"/>
      <c r="G444" s="2695"/>
      <c r="H444" s="2695"/>
      <c r="I444" s="2695"/>
      <c r="J444" s="2695"/>
      <c r="K444" s="2695"/>
      <c r="L444" s="2695"/>
      <c r="M444" s="2695"/>
      <c r="N444" s="2695"/>
      <c r="O444" s="2695"/>
      <c r="P444" s="2695"/>
      <c r="Q444" s="2695"/>
      <c r="R444" s="2696"/>
      <c r="S444" s="2696"/>
      <c r="T444" s="2697"/>
    </row>
    <row r="445" spans="1:20" ht="15">
      <c r="A445" s="2698"/>
      <c r="B445" s="2968" t="s">
        <v>2274</v>
      </c>
      <c r="C445" s="2969"/>
      <c r="D445" s="2970" t="s">
        <v>2335</v>
      </c>
      <c r="E445" s="2971">
        <v>40</v>
      </c>
      <c r="F445" s="2799" t="s">
        <v>232</v>
      </c>
      <c r="G445" s="2695"/>
      <c r="H445" s="2695"/>
      <c r="I445" s="2695"/>
      <c r="J445" s="2695"/>
      <c r="K445" s="2695"/>
      <c r="L445" s="2695"/>
      <c r="M445" s="2695"/>
      <c r="N445" s="2695"/>
      <c r="O445" s="2695"/>
      <c r="P445" s="2972">
        <v>54</v>
      </c>
      <c r="Q445" s="2695"/>
      <c r="R445" s="2696"/>
      <c r="S445" s="2973">
        <v>54</v>
      </c>
      <c r="T445" s="2974">
        <v>2160</v>
      </c>
    </row>
    <row r="446" spans="1:20" ht="15">
      <c r="A446" s="2698"/>
      <c r="B446" s="2968" t="s">
        <v>2277</v>
      </c>
      <c r="C446" s="2700"/>
      <c r="D446" s="2970" t="s">
        <v>2335</v>
      </c>
      <c r="E446" s="2971">
        <v>40</v>
      </c>
      <c r="F446" s="2799" t="s">
        <v>232</v>
      </c>
      <c r="G446" s="2695"/>
      <c r="H446" s="2695"/>
      <c r="I446" s="2695"/>
      <c r="J446" s="2695"/>
      <c r="K446" s="2695"/>
      <c r="L446" s="2695"/>
      <c r="M446" s="2695"/>
      <c r="N446" s="2695"/>
      <c r="O446" s="2695"/>
      <c r="P446" s="2972">
        <v>50</v>
      </c>
      <c r="Q446" s="2695"/>
      <c r="R446" s="2696"/>
      <c r="S446" s="2973">
        <v>50</v>
      </c>
      <c r="T446" s="2974">
        <v>2000</v>
      </c>
    </row>
    <row r="447" spans="1:20" ht="15">
      <c r="A447" s="2698"/>
      <c r="B447" s="2968" t="s">
        <v>2336</v>
      </c>
      <c r="C447" s="2700"/>
      <c r="D447" s="2970" t="s">
        <v>598</v>
      </c>
      <c r="E447" s="2971">
        <v>290</v>
      </c>
      <c r="F447" s="2799" t="s">
        <v>232</v>
      </c>
      <c r="G447" s="2695"/>
      <c r="H447" s="2695"/>
      <c r="I447" s="2695"/>
      <c r="J447" s="2695"/>
      <c r="K447" s="2695"/>
      <c r="L447" s="2695"/>
      <c r="M447" s="2695"/>
      <c r="N447" s="2695"/>
      <c r="O447" s="2695"/>
      <c r="P447" s="2972">
        <v>18</v>
      </c>
      <c r="Q447" s="2695"/>
      <c r="R447" s="2696"/>
      <c r="S447" s="2973">
        <v>18</v>
      </c>
      <c r="T447" s="2974">
        <v>5220</v>
      </c>
    </row>
    <row r="448" spans="1:20" ht="21">
      <c r="A448" s="2698"/>
      <c r="B448" s="2968" t="s">
        <v>2337</v>
      </c>
      <c r="C448" s="2699"/>
      <c r="D448" s="2975" t="s">
        <v>585</v>
      </c>
      <c r="E448" s="2976">
        <v>5000</v>
      </c>
      <c r="F448" s="2799" t="s">
        <v>232</v>
      </c>
      <c r="G448" s="2695"/>
      <c r="H448" s="2695"/>
      <c r="I448" s="2695"/>
      <c r="J448" s="2695"/>
      <c r="K448" s="2695"/>
      <c r="L448" s="2695"/>
      <c r="M448" s="2695"/>
      <c r="N448" s="2695"/>
      <c r="O448" s="2695"/>
      <c r="P448" s="2972">
        <v>2</v>
      </c>
      <c r="Q448" s="2695"/>
      <c r="R448" s="2696"/>
      <c r="S448" s="2973">
        <v>2</v>
      </c>
      <c r="T448" s="2974">
        <v>10000</v>
      </c>
    </row>
    <row r="449" spans="1:20" ht="15">
      <c r="A449" s="2698"/>
      <c r="B449" s="2819" t="s">
        <v>2338</v>
      </c>
      <c r="C449" s="2699"/>
      <c r="D449" s="2977"/>
      <c r="E449" s="2978"/>
      <c r="F449" s="2799"/>
      <c r="G449" s="2695"/>
      <c r="H449" s="2695"/>
      <c r="I449" s="2695"/>
      <c r="J449" s="2695"/>
      <c r="K449" s="2695"/>
      <c r="L449" s="2695"/>
      <c r="M449" s="2695"/>
      <c r="N449" s="2695"/>
      <c r="O449" s="2695"/>
      <c r="P449" s="2972"/>
      <c r="Q449" s="2695"/>
      <c r="R449" s="2696"/>
      <c r="S449" s="2973"/>
      <c r="T449" s="2979">
        <v>499986.5</v>
      </c>
    </row>
    <row r="450" spans="1:20" ht="15">
      <c r="A450" s="2947" t="s">
        <v>867</v>
      </c>
      <c r="B450" s="2948"/>
      <c r="C450" s="2938"/>
      <c r="D450" s="2949"/>
      <c r="E450" s="2950"/>
      <c r="F450" s="2938"/>
      <c r="G450" s="2938"/>
      <c r="H450" s="2938"/>
      <c r="I450" s="2938"/>
      <c r="J450" s="2938"/>
      <c r="K450" s="2938"/>
      <c r="L450" s="2938"/>
      <c r="M450" s="2951"/>
      <c r="N450" s="2951"/>
      <c r="O450" s="2951"/>
      <c r="P450" s="2951"/>
      <c r="Q450" s="2951"/>
      <c r="R450" s="2951"/>
      <c r="S450" s="2951"/>
      <c r="T450" s="2951"/>
    </row>
    <row r="451" spans="1:20" ht="15.75">
      <c r="A451" s="1308"/>
      <c r="B451" s="47"/>
      <c r="C451" s="47"/>
      <c r="D451" s="47"/>
      <c r="E451" s="2748"/>
      <c r="F451" s="2749"/>
      <c r="G451" s="2750"/>
      <c r="H451" s="2751"/>
      <c r="I451" s="2751"/>
      <c r="J451" s="2751"/>
      <c r="K451" s="2751"/>
      <c r="L451" s="2751"/>
      <c r="M451" s="2751"/>
      <c r="N451" s="2751" t="s">
        <v>866</v>
      </c>
      <c r="O451" s="2751"/>
      <c r="P451" s="2751"/>
      <c r="Q451" s="2750"/>
      <c r="R451" s="2750"/>
      <c r="S451" s="2750"/>
      <c r="T451" s="2750"/>
    </row>
    <row r="452" spans="1:20" ht="13.5" customHeight="1">
      <c r="A452" s="798" t="s">
        <v>2194</v>
      </c>
      <c r="B452" s="798"/>
      <c r="C452" s="2659"/>
      <c r="D452" s="2601"/>
      <c r="E452" s="2660"/>
      <c r="F452" s="2676" t="s">
        <v>661</v>
      </c>
      <c r="G452" s="2676"/>
      <c r="H452" s="2601"/>
      <c r="I452" s="2662"/>
      <c r="J452" s="2662"/>
      <c r="K452" s="1063"/>
      <c r="L452" s="1063"/>
      <c r="M452" s="1063"/>
      <c r="N452" s="1063"/>
      <c r="O452" s="1063"/>
      <c r="P452" s="1063"/>
      <c r="Q452" s="1063"/>
      <c r="R452" s="1063"/>
      <c r="S452" s="1063"/>
      <c r="T452" s="1063"/>
    </row>
    <row r="453" spans="1:20" ht="15">
      <c r="A453" s="1063"/>
      <c r="B453" s="2668"/>
      <c r="C453" s="1822"/>
      <c r="D453" s="2601"/>
      <c r="E453" s="2660"/>
      <c r="F453" s="2661"/>
      <c r="G453" s="2601"/>
      <c r="H453" s="2669"/>
      <c r="I453" s="1063"/>
      <c r="J453" s="2601"/>
      <c r="K453" s="1063"/>
      <c r="L453" s="1063"/>
      <c r="M453" s="1063"/>
      <c r="N453" s="1063"/>
      <c r="O453" s="1063"/>
      <c r="P453" s="1063"/>
      <c r="Q453" s="1063"/>
      <c r="R453" s="1063"/>
      <c r="S453" s="1063"/>
      <c r="T453" s="1063"/>
    </row>
    <row r="454" spans="1:20" ht="15.75">
      <c r="A454" s="1063"/>
      <c r="B454" s="2668" t="s">
        <v>2195</v>
      </c>
      <c r="C454" s="1822"/>
      <c r="D454" s="2752"/>
      <c r="E454" s="2753"/>
      <c r="F454" s="2661"/>
      <c r="G454" s="2601"/>
      <c r="H454" s="2601"/>
      <c r="I454" s="2754" t="s">
        <v>2196</v>
      </c>
      <c r="J454" s="2754"/>
      <c r="K454" s="2755"/>
      <c r="L454" s="1063"/>
      <c r="M454" s="1063"/>
      <c r="N454" s="1063"/>
      <c r="O454" s="1063"/>
      <c r="P454" s="1063"/>
      <c r="Q454" s="1063"/>
      <c r="R454" s="1063"/>
      <c r="S454" s="1063"/>
      <c r="T454" s="1063"/>
    </row>
    <row r="455" spans="1:20" ht="15">
      <c r="A455" s="1063"/>
      <c r="B455" s="2670" t="s">
        <v>2197</v>
      </c>
      <c r="C455" s="1822"/>
      <c r="D455" s="2752"/>
      <c r="E455" s="2753"/>
      <c r="F455" s="2661"/>
      <c r="G455" s="2601"/>
      <c r="H455" s="2601"/>
      <c r="I455" s="2605" t="s">
        <v>2198</v>
      </c>
      <c r="J455" s="2601"/>
      <c r="K455" s="1063"/>
      <c r="L455" s="1063"/>
      <c r="M455" s="1063"/>
      <c r="N455" s="1063"/>
      <c r="O455" s="1063"/>
      <c r="P455" s="1063"/>
      <c r="Q455" s="1063"/>
      <c r="R455" s="1063"/>
      <c r="S455" s="1063"/>
      <c r="T455" s="1063"/>
    </row>
    <row r="456" spans="1:61" s="2914" customFormat="1" ht="28.5" customHeight="1">
      <c r="A456" s="2913" t="s">
        <v>486</v>
      </c>
      <c r="B456" s="2913"/>
      <c r="C456" s="2913"/>
      <c r="D456" s="2913"/>
      <c r="E456" s="2913"/>
      <c r="F456" s="2913"/>
      <c r="G456" s="2913"/>
      <c r="H456" s="2913"/>
      <c r="I456" s="2913"/>
      <c r="J456" s="2913"/>
      <c r="K456" s="2913"/>
      <c r="L456" s="2913"/>
      <c r="M456" s="2913"/>
      <c r="N456" s="2913"/>
      <c r="O456" s="2913"/>
      <c r="P456" s="2913"/>
      <c r="Q456" s="2913"/>
      <c r="R456" s="2913"/>
      <c r="S456" s="2913"/>
      <c r="T456" s="2913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</row>
    <row r="457" spans="1:20" ht="15">
      <c r="A457" s="2604" t="s">
        <v>2176</v>
      </c>
      <c r="B457" s="1822"/>
      <c r="C457" s="1822"/>
      <c r="D457" s="1822"/>
      <c r="E457" s="1063"/>
      <c r="F457" s="1824"/>
      <c r="G457" s="1063"/>
      <c r="H457" s="1063"/>
      <c r="I457" s="1063"/>
      <c r="J457" s="1063"/>
      <c r="K457" s="1063"/>
      <c r="L457" s="1063"/>
      <c r="M457" s="1063"/>
      <c r="N457" s="1063"/>
      <c r="O457" s="1063"/>
      <c r="P457" s="1063"/>
      <c r="Q457" s="1063"/>
      <c r="R457" s="1063"/>
      <c r="S457" s="1063"/>
      <c r="T457" s="1063"/>
    </row>
    <row r="458" spans="1:20" ht="18.75" customHeight="1">
      <c r="A458" s="2688" t="s">
        <v>2339</v>
      </c>
      <c r="B458" s="1822"/>
      <c r="C458" s="1822"/>
      <c r="D458" s="1822"/>
      <c r="E458" s="1063"/>
      <c r="F458" s="1824"/>
      <c r="G458" s="1063"/>
      <c r="H458" s="1063"/>
      <c r="I458" s="1063"/>
      <c r="J458" s="1063"/>
      <c r="K458" s="1063"/>
      <c r="L458" s="1063"/>
      <c r="M458" s="1063"/>
      <c r="N458" s="1063"/>
      <c r="O458" s="1063"/>
      <c r="P458" s="2605"/>
      <c r="Q458" s="1063"/>
      <c r="R458" s="1063"/>
      <c r="S458" s="1063"/>
      <c r="T458" s="1063"/>
    </row>
    <row r="459" spans="1:20" ht="16.5" customHeight="1" thickBot="1">
      <c r="A459" s="2604" t="s">
        <v>2340</v>
      </c>
      <c r="B459" s="1822"/>
      <c r="C459" s="1822"/>
      <c r="D459" s="1822"/>
      <c r="E459" s="1063"/>
      <c r="F459" s="1824"/>
      <c r="G459" s="1063"/>
      <c r="H459" s="1063"/>
      <c r="I459" s="1063"/>
      <c r="J459" s="1063"/>
      <c r="K459" s="1063"/>
      <c r="L459" s="1063"/>
      <c r="M459" s="1063"/>
      <c r="N459" s="1063"/>
      <c r="O459" s="1063"/>
      <c r="P459" s="1063"/>
      <c r="Q459" s="1063"/>
      <c r="R459" s="1063"/>
      <c r="S459" s="1063"/>
      <c r="T459" s="1063"/>
    </row>
    <row r="460" spans="1:20" ht="15">
      <c r="A460" s="2606" t="s">
        <v>136</v>
      </c>
      <c r="B460" s="2756" t="s">
        <v>137</v>
      </c>
      <c r="C460" s="2690" t="s">
        <v>2178</v>
      </c>
      <c r="D460" s="2690" t="s">
        <v>139</v>
      </c>
      <c r="E460" s="2757" t="s">
        <v>140</v>
      </c>
      <c r="F460" s="2756" t="s">
        <v>141</v>
      </c>
      <c r="G460" s="2756" t="s">
        <v>19</v>
      </c>
      <c r="H460" s="2756"/>
      <c r="I460" s="2756"/>
      <c r="J460" s="2756"/>
      <c r="K460" s="2756"/>
      <c r="L460" s="2756"/>
      <c r="M460" s="2756"/>
      <c r="N460" s="2756"/>
      <c r="O460" s="2756"/>
      <c r="P460" s="2756"/>
      <c r="Q460" s="2756"/>
      <c r="R460" s="2691"/>
      <c r="S460" s="2691"/>
      <c r="T460" s="2758"/>
    </row>
    <row r="461" spans="1:20" ht="15">
      <c r="A461" s="2759"/>
      <c r="B461" s="2760"/>
      <c r="C461" s="2761"/>
      <c r="D461" s="2694"/>
      <c r="E461" s="2762"/>
      <c r="F461" s="2760"/>
      <c r="G461" s="2695" t="s">
        <v>144</v>
      </c>
      <c r="H461" s="2695" t="s">
        <v>145</v>
      </c>
      <c r="I461" s="2695" t="s">
        <v>146</v>
      </c>
      <c r="J461" s="2695" t="s">
        <v>147</v>
      </c>
      <c r="K461" s="2695" t="s">
        <v>148</v>
      </c>
      <c r="L461" s="2695" t="s">
        <v>149</v>
      </c>
      <c r="M461" s="2695" t="s">
        <v>150</v>
      </c>
      <c r="N461" s="2695" t="s">
        <v>151</v>
      </c>
      <c r="O461" s="2695" t="s">
        <v>152</v>
      </c>
      <c r="P461" s="2695" t="s">
        <v>153</v>
      </c>
      <c r="Q461" s="2695" t="s">
        <v>154</v>
      </c>
      <c r="R461" s="2696" t="s">
        <v>155</v>
      </c>
      <c r="S461" s="2696" t="s">
        <v>156</v>
      </c>
      <c r="T461" s="2697" t="s">
        <v>143</v>
      </c>
    </row>
    <row r="462" spans="1:20" ht="26.25" customHeight="1">
      <c r="A462" s="2980"/>
      <c r="B462" s="2915" t="s">
        <v>2341</v>
      </c>
      <c r="C462" s="1625"/>
      <c r="D462" s="2964"/>
      <c r="E462" s="2965"/>
      <c r="F462" s="2799"/>
      <c r="G462" s="2799"/>
      <c r="H462" s="2799"/>
      <c r="I462" s="2799"/>
      <c r="J462" s="2799"/>
      <c r="K462" s="2799"/>
      <c r="L462" s="2799"/>
      <c r="M462" s="2799"/>
      <c r="N462" s="2799"/>
      <c r="O462" s="2799"/>
      <c r="P462" s="2799"/>
      <c r="Q462" s="2799"/>
      <c r="R462" s="2918"/>
      <c r="S462" s="2918"/>
      <c r="T462" s="2919"/>
    </row>
    <row r="463" spans="1:20" ht="23.25" customHeight="1">
      <c r="A463" s="2703"/>
      <c r="B463" s="2941" t="s">
        <v>2342</v>
      </c>
      <c r="C463" s="2820"/>
      <c r="D463" s="2964" t="s">
        <v>589</v>
      </c>
      <c r="E463" s="2965">
        <v>6</v>
      </c>
      <c r="F463" s="2799"/>
      <c r="G463" s="2800"/>
      <c r="H463" s="2801">
        <v>100</v>
      </c>
      <c r="I463" s="2801"/>
      <c r="J463" s="2801"/>
      <c r="K463" s="2801"/>
      <c r="L463" s="2803"/>
      <c r="M463" s="2801"/>
      <c r="N463" s="2801"/>
      <c r="O463" s="2801"/>
      <c r="P463" s="2801"/>
      <c r="Q463" s="2804"/>
      <c r="R463" s="2805"/>
      <c r="S463" s="2806">
        <v>100</v>
      </c>
      <c r="T463" s="2807">
        <v>600</v>
      </c>
    </row>
    <row r="464" spans="1:20" ht="22.5" customHeight="1">
      <c r="A464" s="1319"/>
      <c r="B464" s="2935" t="s">
        <v>2343</v>
      </c>
      <c r="C464" s="2820"/>
      <c r="D464" s="2964" t="s">
        <v>589</v>
      </c>
      <c r="E464" s="2965">
        <v>30</v>
      </c>
      <c r="F464" s="2799"/>
      <c r="G464" s="2800"/>
      <c r="H464" s="2809">
        <v>10</v>
      </c>
      <c r="I464" s="2809"/>
      <c r="J464" s="2809"/>
      <c r="K464" s="2809"/>
      <c r="L464" s="2810"/>
      <c r="M464" s="2809"/>
      <c r="N464" s="2809"/>
      <c r="O464" s="2809"/>
      <c r="P464" s="2809"/>
      <c r="Q464" s="2811"/>
      <c r="R464" s="2812"/>
      <c r="S464" s="2813">
        <v>10</v>
      </c>
      <c r="T464" s="2814">
        <v>300</v>
      </c>
    </row>
    <row r="465" spans="1:20" ht="22.5" customHeight="1">
      <c r="A465" s="1319"/>
      <c r="B465" s="2935" t="s">
        <v>2344</v>
      </c>
      <c r="C465" s="2820"/>
      <c r="D465" s="2964" t="s">
        <v>589</v>
      </c>
      <c r="E465" s="2965">
        <v>30</v>
      </c>
      <c r="F465" s="2799"/>
      <c r="G465" s="2800"/>
      <c r="H465" s="2809">
        <v>11</v>
      </c>
      <c r="I465" s="2809"/>
      <c r="J465" s="2809"/>
      <c r="K465" s="2809"/>
      <c r="L465" s="2810"/>
      <c r="M465" s="2809"/>
      <c r="N465" s="2809"/>
      <c r="O465" s="2809"/>
      <c r="P465" s="2809"/>
      <c r="Q465" s="2811"/>
      <c r="R465" s="2812"/>
      <c r="S465" s="2813">
        <v>11</v>
      </c>
      <c r="T465" s="2814">
        <v>330</v>
      </c>
    </row>
    <row r="466" spans="1:20" ht="24" customHeight="1">
      <c r="A466" s="1319"/>
      <c r="B466" s="2935" t="s">
        <v>2345</v>
      </c>
      <c r="C466" s="2820"/>
      <c r="D466" s="2964" t="s">
        <v>1235</v>
      </c>
      <c r="E466" s="2798">
        <v>70</v>
      </c>
      <c r="F466" s="2799"/>
      <c r="G466" s="2800"/>
      <c r="H466" s="2809">
        <v>3</v>
      </c>
      <c r="I466" s="2809"/>
      <c r="J466" s="2809"/>
      <c r="K466" s="2809"/>
      <c r="L466" s="2810"/>
      <c r="M466" s="2809"/>
      <c r="N466" s="2815"/>
      <c r="O466" s="2815"/>
      <c r="P466" s="2809"/>
      <c r="Q466" s="2811"/>
      <c r="R466" s="2812"/>
      <c r="S466" s="2813">
        <v>2</v>
      </c>
      <c r="T466" s="2814">
        <v>210</v>
      </c>
    </row>
    <row r="467" spans="1:20" ht="21.75" customHeight="1">
      <c r="A467" s="1319"/>
      <c r="B467" s="2935" t="s">
        <v>2346</v>
      </c>
      <c r="C467" s="2820"/>
      <c r="D467" s="2964" t="s">
        <v>589</v>
      </c>
      <c r="E467" s="2965">
        <v>70</v>
      </c>
      <c r="F467" s="2799"/>
      <c r="G467" s="2800"/>
      <c r="H467" s="2809">
        <v>12</v>
      </c>
      <c r="I467" s="2809"/>
      <c r="J467" s="2809"/>
      <c r="K467" s="2809"/>
      <c r="L467" s="2810"/>
      <c r="M467" s="2809"/>
      <c r="N467" s="2809"/>
      <c r="O467" s="2809"/>
      <c r="P467" s="2809"/>
      <c r="Q467" s="2811"/>
      <c r="R467" s="2812"/>
      <c r="S467" s="2813">
        <v>12</v>
      </c>
      <c r="T467" s="2814">
        <v>840</v>
      </c>
    </row>
    <row r="468" spans="1:20" ht="25.5" customHeight="1">
      <c r="A468" s="1319"/>
      <c r="B468" s="2935" t="s">
        <v>2347</v>
      </c>
      <c r="C468" s="2820"/>
      <c r="D468" s="2964" t="s">
        <v>2348</v>
      </c>
      <c r="E468" s="2965">
        <v>800</v>
      </c>
      <c r="F468" s="2799"/>
      <c r="G468" s="2800"/>
      <c r="H468" s="2809">
        <v>3</v>
      </c>
      <c r="I468" s="2809"/>
      <c r="J468" s="2809"/>
      <c r="K468" s="2809"/>
      <c r="L468" s="2810"/>
      <c r="M468" s="2809"/>
      <c r="N468" s="2809"/>
      <c r="O468" s="2809"/>
      <c r="P468" s="2809"/>
      <c r="Q468" s="2920"/>
      <c r="R468" s="2921"/>
      <c r="S468" s="2813">
        <v>3</v>
      </c>
      <c r="T468" s="2814">
        <v>2400</v>
      </c>
    </row>
    <row r="469" spans="1:20" ht="21.75" customHeight="1">
      <c r="A469" s="1319"/>
      <c r="B469" s="2935" t="s">
        <v>2349</v>
      </c>
      <c r="C469" s="2820"/>
      <c r="D469" s="2964" t="s">
        <v>591</v>
      </c>
      <c r="E469" s="2965">
        <v>75</v>
      </c>
      <c r="F469" s="2799"/>
      <c r="G469" s="2800"/>
      <c r="H469" s="2809">
        <v>6</v>
      </c>
      <c r="I469" s="2809"/>
      <c r="J469" s="2809"/>
      <c r="K469" s="2809"/>
      <c r="L469" s="2810"/>
      <c r="M469" s="2809"/>
      <c r="N469" s="2809"/>
      <c r="O469" s="2809"/>
      <c r="P469" s="2809"/>
      <c r="Q469" s="2920"/>
      <c r="R469" s="2921"/>
      <c r="S469" s="2813">
        <v>6</v>
      </c>
      <c r="T469" s="2814">
        <v>450</v>
      </c>
    </row>
    <row r="470" spans="1:20" ht="21.75" customHeight="1">
      <c r="A470" s="1319"/>
      <c r="B470" s="2935" t="s">
        <v>2350</v>
      </c>
      <c r="C470" s="2820"/>
      <c r="D470" s="2964" t="s">
        <v>589</v>
      </c>
      <c r="E470" s="2965">
        <v>12</v>
      </c>
      <c r="F470" s="2799"/>
      <c r="G470" s="2800"/>
      <c r="H470" s="2809">
        <v>60</v>
      </c>
      <c r="I470" s="2809"/>
      <c r="J470" s="2809"/>
      <c r="K470" s="2809"/>
      <c r="L470" s="2810"/>
      <c r="M470" s="2809"/>
      <c r="N470" s="2809"/>
      <c r="O470" s="2809"/>
      <c r="P470" s="2809"/>
      <c r="Q470" s="2920"/>
      <c r="R470" s="2921"/>
      <c r="S470" s="2813">
        <v>60</v>
      </c>
      <c r="T470" s="2814">
        <v>720</v>
      </c>
    </row>
    <row r="471" spans="1:20" ht="22.5" customHeight="1">
      <c r="A471" s="1319"/>
      <c r="B471" s="2935" t="s">
        <v>2351</v>
      </c>
      <c r="C471" s="2820"/>
      <c r="D471" s="2964" t="s">
        <v>589</v>
      </c>
      <c r="E471" s="2965">
        <v>10</v>
      </c>
      <c r="F471" s="2799"/>
      <c r="G471" s="2800"/>
      <c r="H471" s="2809">
        <v>10</v>
      </c>
      <c r="I471" s="2809"/>
      <c r="J471" s="2809"/>
      <c r="K471" s="2809"/>
      <c r="L471" s="2810"/>
      <c r="M471" s="2809"/>
      <c r="N471" s="2809"/>
      <c r="O471" s="2809"/>
      <c r="P471" s="2809"/>
      <c r="Q471" s="2920"/>
      <c r="R471" s="2921"/>
      <c r="S471" s="2813">
        <v>10</v>
      </c>
      <c r="T471" s="2814">
        <v>100</v>
      </c>
    </row>
    <row r="472" spans="1:20" ht="22.5" customHeight="1">
      <c r="A472" s="1319"/>
      <c r="B472" s="2935" t="s">
        <v>2352</v>
      </c>
      <c r="C472" s="2820"/>
      <c r="D472" s="2964" t="s">
        <v>589</v>
      </c>
      <c r="E472" s="2965">
        <v>45</v>
      </c>
      <c r="F472" s="2799"/>
      <c r="G472" s="2800"/>
      <c r="H472" s="2809">
        <v>10</v>
      </c>
      <c r="I472" s="2809"/>
      <c r="J472" s="2809"/>
      <c r="K472" s="2809"/>
      <c r="L472" s="2810"/>
      <c r="M472" s="2809"/>
      <c r="N472" s="2809"/>
      <c r="O472" s="2809"/>
      <c r="P472" s="2809"/>
      <c r="Q472" s="2920"/>
      <c r="R472" s="2921"/>
      <c r="S472" s="2813">
        <v>10</v>
      </c>
      <c r="T472" s="2814">
        <v>450</v>
      </c>
    </row>
    <row r="473" spans="1:20" ht="22.5" customHeight="1">
      <c r="A473" s="1319"/>
      <c r="B473" s="2935" t="s">
        <v>2353</v>
      </c>
      <c r="C473" s="2820"/>
      <c r="D473" s="2964" t="s">
        <v>589</v>
      </c>
      <c r="E473" s="2965">
        <v>30</v>
      </c>
      <c r="F473" s="2799"/>
      <c r="G473" s="2800"/>
      <c r="H473" s="2809">
        <v>10</v>
      </c>
      <c r="I473" s="2809"/>
      <c r="J473" s="2809"/>
      <c r="K473" s="2809"/>
      <c r="L473" s="2810"/>
      <c r="M473" s="2809"/>
      <c r="N473" s="2809"/>
      <c r="O473" s="2809"/>
      <c r="P473" s="2809"/>
      <c r="Q473" s="2920"/>
      <c r="R473" s="2921"/>
      <c r="S473" s="2813">
        <v>10</v>
      </c>
      <c r="T473" s="2814">
        <v>300</v>
      </c>
    </row>
    <row r="474" spans="1:20" ht="23.25" customHeight="1">
      <c r="A474" s="1319"/>
      <c r="B474" s="2935" t="s">
        <v>2354</v>
      </c>
      <c r="C474" s="2820"/>
      <c r="D474" s="2964" t="s">
        <v>1176</v>
      </c>
      <c r="E474" s="2965">
        <v>130</v>
      </c>
      <c r="F474" s="2799"/>
      <c r="G474" s="2800"/>
      <c r="H474" s="2809">
        <v>10</v>
      </c>
      <c r="I474" s="2809"/>
      <c r="J474" s="2809"/>
      <c r="K474" s="2809"/>
      <c r="L474" s="2810"/>
      <c r="M474" s="2809"/>
      <c r="N474" s="2809"/>
      <c r="O474" s="2809"/>
      <c r="P474" s="2809"/>
      <c r="Q474" s="2920"/>
      <c r="R474" s="2921"/>
      <c r="S474" s="2813">
        <v>10</v>
      </c>
      <c r="T474" s="2814">
        <v>1300</v>
      </c>
    </row>
    <row r="475" spans="1:20" ht="23.25" customHeight="1">
      <c r="A475" s="2703"/>
      <c r="B475" s="2935" t="s">
        <v>2355</v>
      </c>
      <c r="C475" s="2820"/>
      <c r="D475" s="2964" t="s">
        <v>1176</v>
      </c>
      <c r="E475" s="2965">
        <v>800</v>
      </c>
      <c r="F475" s="2799"/>
      <c r="G475" s="2800"/>
      <c r="H475" s="2801">
        <v>4</v>
      </c>
      <c r="I475" s="2922"/>
      <c r="J475" s="2801"/>
      <c r="K475" s="2922"/>
      <c r="L475" s="2803"/>
      <c r="M475" s="2801"/>
      <c r="N475" s="2809"/>
      <c r="O475" s="2809"/>
      <c r="P475" s="2801"/>
      <c r="Q475" s="2811"/>
      <c r="R475" s="2812"/>
      <c r="S475" s="2813">
        <v>4</v>
      </c>
      <c r="T475" s="2814">
        <v>3200</v>
      </c>
    </row>
    <row r="476" spans="1:20" ht="21" customHeight="1">
      <c r="A476" s="1319"/>
      <c r="B476" s="2935" t="s">
        <v>2356</v>
      </c>
      <c r="C476" s="2820"/>
      <c r="D476" s="2964" t="s">
        <v>600</v>
      </c>
      <c r="E476" s="2965">
        <v>400</v>
      </c>
      <c r="F476" s="2799"/>
      <c r="G476" s="2800"/>
      <c r="H476" s="2801">
        <v>4</v>
      </c>
      <c r="I476" s="2922"/>
      <c r="J476" s="2801"/>
      <c r="K476" s="2922"/>
      <c r="L476" s="2803"/>
      <c r="M476" s="2801"/>
      <c r="N476" s="2809"/>
      <c r="O476" s="2809"/>
      <c r="P476" s="2801"/>
      <c r="Q476" s="2811"/>
      <c r="R476" s="2812"/>
      <c r="S476" s="2813">
        <v>4</v>
      </c>
      <c r="T476" s="2814">
        <v>1600</v>
      </c>
    </row>
    <row r="477" spans="1:20" ht="15">
      <c r="A477" s="2658" t="s">
        <v>867</v>
      </c>
      <c r="B477" s="2659"/>
      <c r="C477" s="2601"/>
      <c r="D477" s="2660"/>
      <c r="E477" s="2661"/>
      <c r="F477" s="2938"/>
      <c r="G477" s="2601"/>
      <c r="H477" s="2601"/>
      <c r="I477" s="2601"/>
      <c r="J477" s="2601"/>
      <c r="K477" s="2601"/>
      <c r="L477" s="2601"/>
      <c r="M477" s="1063"/>
      <c r="N477" s="1063"/>
      <c r="O477" s="1063"/>
      <c r="P477" s="1063"/>
      <c r="Q477" s="1063"/>
      <c r="R477" s="1063"/>
      <c r="S477" s="1063"/>
      <c r="T477" s="1063"/>
    </row>
    <row r="478" spans="1:20" ht="15.75">
      <c r="A478" s="1308"/>
      <c r="B478" s="47"/>
      <c r="C478" s="47"/>
      <c r="D478" s="47"/>
      <c r="E478" s="2748"/>
      <c r="F478" s="2749"/>
      <c r="G478" s="2750"/>
      <c r="H478" s="2751"/>
      <c r="I478" s="2751"/>
      <c r="J478" s="2751"/>
      <c r="K478" s="2751"/>
      <c r="L478" s="2751"/>
      <c r="M478" s="2751"/>
      <c r="N478" s="2751" t="s">
        <v>866</v>
      </c>
      <c r="O478" s="2751"/>
      <c r="P478" s="2751"/>
      <c r="Q478" s="2750"/>
      <c r="R478" s="2750"/>
      <c r="S478" s="2750"/>
      <c r="T478" s="2750"/>
    </row>
    <row r="479" spans="1:20" ht="13.5" customHeight="1">
      <c r="A479" s="798"/>
      <c r="B479" s="798"/>
      <c r="C479" s="2659"/>
      <c r="D479" s="2601"/>
      <c r="E479" s="2660"/>
      <c r="F479" s="2676"/>
      <c r="G479" s="2676"/>
      <c r="H479" s="2601"/>
      <c r="I479" s="2662"/>
      <c r="J479" s="2662"/>
      <c r="K479" s="1063"/>
      <c r="L479" s="1063"/>
      <c r="M479" s="1063"/>
      <c r="N479" s="1063"/>
      <c r="O479" s="1063"/>
      <c r="P479" s="1063"/>
      <c r="Q479" s="1063"/>
      <c r="R479" s="1063"/>
      <c r="S479" s="1063"/>
      <c r="T479" s="1063"/>
    </row>
    <row r="480" spans="1:20" ht="15">
      <c r="A480" s="1063"/>
      <c r="B480" s="2668"/>
      <c r="C480" s="1822"/>
      <c r="D480" s="2601"/>
      <c r="E480" s="2660"/>
      <c r="F480" s="2661"/>
      <c r="G480" s="2601"/>
      <c r="H480" s="2669"/>
      <c r="I480" s="1063"/>
      <c r="J480" s="2601"/>
      <c r="K480" s="1063"/>
      <c r="L480" s="1063"/>
      <c r="M480" s="1063"/>
      <c r="N480" s="1063"/>
      <c r="O480" s="1063"/>
      <c r="P480" s="1063"/>
      <c r="Q480" s="1063"/>
      <c r="R480" s="1063"/>
      <c r="S480" s="1063"/>
      <c r="T480" s="1063"/>
    </row>
    <row r="481" spans="1:61" s="2914" customFormat="1" ht="28.5" customHeight="1">
      <c r="A481" s="2913" t="s">
        <v>486</v>
      </c>
      <c r="B481" s="2913"/>
      <c r="C481" s="2913"/>
      <c r="D481" s="2913"/>
      <c r="E481" s="2913"/>
      <c r="F481" s="2913"/>
      <c r="G481" s="2913"/>
      <c r="H481" s="2913"/>
      <c r="I481" s="2913"/>
      <c r="J481" s="2913"/>
      <c r="K481" s="2913"/>
      <c r="L481" s="2913"/>
      <c r="M481" s="2913"/>
      <c r="N481" s="2913"/>
      <c r="O481" s="2913"/>
      <c r="P481" s="2913"/>
      <c r="Q481" s="2913"/>
      <c r="R481" s="2913"/>
      <c r="S481" s="2913"/>
      <c r="T481" s="2913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</row>
    <row r="482" spans="1:20" ht="15">
      <c r="A482" s="2604" t="s">
        <v>2176</v>
      </c>
      <c r="B482" s="1822"/>
      <c r="C482" s="1822"/>
      <c r="D482" s="1822"/>
      <c r="E482" s="1063"/>
      <c r="F482" s="1824"/>
      <c r="G482" s="1063"/>
      <c r="H482" s="1063"/>
      <c r="I482" s="1063"/>
      <c r="J482" s="1063"/>
      <c r="K482" s="1063"/>
      <c r="L482" s="1063"/>
      <c r="M482" s="1063"/>
      <c r="N482" s="1063"/>
      <c r="O482" s="1063"/>
      <c r="P482" s="1063"/>
      <c r="Q482" s="1063"/>
      <c r="R482" s="1063"/>
      <c r="S482" s="1063"/>
      <c r="T482" s="1063"/>
    </row>
    <row r="483" spans="1:20" ht="15">
      <c r="A483" s="2688" t="s">
        <v>2357</v>
      </c>
      <c r="B483" s="1822"/>
      <c r="C483" s="1822"/>
      <c r="D483" s="1822"/>
      <c r="E483" s="1063"/>
      <c r="F483" s="1824"/>
      <c r="G483" s="1063"/>
      <c r="H483" s="1063"/>
      <c r="I483" s="1063"/>
      <c r="J483" s="1063"/>
      <c r="K483" s="1063"/>
      <c r="L483" s="1063"/>
      <c r="M483" s="1063"/>
      <c r="N483" s="1063"/>
      <c r="O483" s="1063"/>
      <c r="P483" s="2605"/>
      <c r="Q483" s="1063"/>
      <c r="R483" s="1063"/>
      <c r="S483" s="1063"/>
      <c r="T483" s="1063"/>
    </row>
    <row r="484" spans="1:20" ht="15.75" thickBot="1">
      <c r="A484" s="2604" t="s">
        <v>2340</v>
      </c>
      <c r="B484" s="1822"/>
      <c r="C484" s="1822"/>
      <c r="D484" s="1822"/>
      <c r="E484" s="1063"/>
      <c r="F484" s="1824"/>
      <c r="G484" s="1063"/>
      <c r="H484" s="1063"/>
      <c r="I484" s="1063"/>
      <c r="J484" s="1063"/>
      <c r="K484" s="1063"/>
      <c r="L484" s="1063"/>
      <c r="M484" s="1063"/>
      <c r="N484" s="1063"/>
      <c r="O484" s="1063"/>
      <c r="P484" s="1063"/>
      <c r="Q484" s="1063"/>
      <c r="R484" s="1063"/>
      <c r="S484" s="1063"/>
      <c r="T484" s="1063"/>
    </row>
    <row r="485" spans="1:20" ht="15">
      <c r="A485" s="2606" t="s">
        <v>136</v>
      </c>
      <c r="B485" s="2756" t="s">
        <v>137</v>
      </c>
      <c r="C485" s="2690" t="s">
        <v>2178</v>
      </c>
      <c r="D485" s="2690" t="s">
        <v>139</v>
      </c>
      <c r="E485" s="2757" t="s">
        <v>140</v>
      </c>
      <c r="F485" s="2756" t="s">
        <v>141</v>
      </c>
      <c r="G485" s="2756" t="s">
        <v>19</v>
      </c>
      <c r="H485" s="2756"/>
      <c r="I485" s="2756"/>
      <c r="J485" s="2756"/>
      <c r="K485" s="2756"/>
      <c r="L485" s="2756"/>
      <c r="M485" s="2756"/>
      <c r="N485" s="2756"/>
      <c r="O485" s="2756"/>
      <c r="P485" s="2756"/>
      <c r="Q485" s="2756"/>
      <c r="R485" s="2691"/>
      <c r="S485" s="2691"/>
      <c r="T485" s="2758"/>
    </row>
    <row r="486" spans="1:20" ht="15">
      <c r="A486" s="2759"/>
      <c r="B486" s="2760"/>
      <c r="C486" s="2761"/>
      <c r="D486" s="2694"/>
      <c r="E486" s="2762"/>
      <c r="F486" s="2760"/>
      <c r="G486" s="2695" t="s">
        <v>144</v>
      </c>
      <c r="H486" s="2695" t="s">
        <v>145</v>
      </c>
      <c r="I486" s="2695" t="s">
        <v>146</v>
      </c>
      <c r="J486" s="2695" t="s">
        <v>147</v>
      </c>
      <c r="K486" s="2695" t="s">
        <v>148</v>
      </c>
      <c r="L486" s="2695" t="s">
        <v>149</v>
      </c>
      <c r="M486" s="2695" t="s">
        <v>150</v>
      </c>
      <c r="N486" s="2695" t="s">
        <v>151</v>
      </c>
      <c r="O486" s="2695" t="s">
        <v>152</v>
      </c>
      <c r="P486" s="2695" t="s">
        <v>153</v>
      </c>
      <c r="Q486" s="2695" t="s">
        <v>154</v>
      </c>
      <c r="R486" s="2696" t="s">
        <v>155</v>
      </c>
      <c r="S486" s="2696" t="s">
        <v>156</v>
      </c>
      <c r="T486" s="2697" t="s">
        <v>143</v>
      </c>
    </row>
    <row r="487" spans="1:20" ht="43.5" customHeight="1">
      <c r="A487" s="2940"/>
      <c r="B487" s="2941" t="s">
        <v>2358</v>
      </c>
      <c r="C487" s="1625"/>
      <c r="D487" s="2936" t="s">
        <v>639</v>
      </c>
      <c r="E487" s="2937">
        <v>310</v>
      </c>
      <c r="F487" s="2799" t="s">
        <v>232</v>
      </c>
      <c r="G487" s="2799"/>
      <c r="H487" s="2799"/>
      <c r="I487" s="2799"/>
      <c r="J487" s="2799">
        <v>1</v>
      </c>
      <c r="K487" s="2799"/>
      <c r="L487" s="2799"/>
      <c r="M487" s="2799"/>
      <c r="N487" s="2799"/>
      <c r="O487" s="2799"/>
      <c r="P487" s="2799">
        <v>1</v>
      </c>
      <c r="Q487" s="2799"/>
      <c r="R487" s="2918"/>
      <c r="S487" s="2918">
        <v>2</v>
      </c>
      <c r="T487" s="2919">
        <v>18600</v>
      </c>
    </row>
    <row r="488" spans="1:20" ht="48" customHeight="1">
      <c r="A488" s="2703"/>
      <c r="B488" s="2941" t="s">
        <v>2359</v>
      </c>
      <c r="C488" s="2820"/>
      <c r="D488" s="2936" t="s">
        <v>639</v>
      </c>
      <c r="E488" s="2937">
        <v>310</v>
      </c>
      <c r="F488" s="2799" t="s">
        <v>232</v>
      </c>
      <c r="G488" s="2981"/>
      <c r="H488" s="2801"/>
      <c r="I488" s="2801">
        <v>1</v>
      </c>
      <c r="J488" s="2801"/>
      <c r="K488" s="2801"/>
      <c r="L488" s="2803"/>
      <c r="M488" s="2801"/>
      <c r="N488" s="2801"/>
      <c r="O488" s="2801">
        <v>1</v>
      </c>
      <c r="P488" s="2801"/>
      <c r="Q488" s="2804"/>
      <c r="R488" s="2805"/>
      <c r="S488" s="2806">
        <v>2</v>
      </c>
      <c r="T488" s="2807">
        <v>18600</v>
      </c>
    </row>
    <row r="489" spans="1:20" ht="58.5" customHeight="1">
      <c r="A489" s="2982"/>
      <c r="B489" s="2963" t="s">
        <v>2360</v>
      </c>
      <c r="C489" s="2820"/>
      <c r="D489" s="2964"/>
      <c r="E489" s="2965"/>
      <c r="F489" s="2799"/>
      <c r="G489" s="2800"/>
      <c r="H489" s="2809"/>
      <c r="I489" s="2809"/>
      <c r="J489" s="2809"/>
      <c r="K489" s="2809"/>
      <c r="L489" s="2810"/>
      <c r="M489" s="2809"/>
      <c r="N489" s="2809"/>
      <c r="O489" s="2809"/>
      <c r="P489" s="2809"/>
      <c r="Q489" s="2811"/>
      <c r="R489" s="2812"/>
      <c r="S489" s="2813"/>
      <c r="T489" s="2814"/>
    </row>
    <row r="490" spans="1:20" ht="21.75" customHeight="1">
      <c r="A490" s="1319"/>
      <c r="B490" s="2935" t="s">
        <v>2361</v>
      </c>
      <c r="C490" s="2820"/>
      <c r="D490" s="2964" t="s">
        <v>2362</v>
      </c>
      <c r="E490" s="2798">
        <v>250</v>
      </c>
      <c r="F490" s="2799" t="s">
        <v>842</v>
      </c>
      <c r="G490" s="2800"/>
      <c r="H490" s="2809"/>
      <c r="I490" s="2809"/>
      <c r="J490" s="2809">
        <v>100</v>
      </c>
      <c r="K490" s="2809"/>
      <c r="L490" s="2810"/>
      <c r="M490" s="2809"/>
      <c r="N490" s="2815"/>
      <c r="O490" s="2815"/>
      <c r="P490" s="2809"/>
      <c r="Q490" s="2811"/>
      <c r="R490" s="2812"/>
      <c r="S490" s="2813">
        <v>100</v>
      </c>
      <c r="T490" s="2814">
        <v>25000</v>
      </c>
    </row>
    <row r="491" spans="1:20" ht="18" customHeight="1">
      <c r="A491" s="1319"/>
      <c r="B491" s="2935" t="s">
        <v>2363</v>
      </c>
      <c r="C491" s="2820"/>
      <c r="D491" s="2964" t="s">
        <v>2362</v>
      </c>
      <c r="E491" s="2965">
        <v>1615</v>
      </c>
      <c r="F491" s="2799" t="s">
        <v>842</v>
      </c>
      <c r="G491" s="2800"/>
      <c r="H491" s="2809"/>
      <c r="I491" s="2809"/>
      <c r="J491" s="2809"/>
      <c r="K491" s="2809"/>
      <c r="L491" s="2810"/>
      <c r="M491" s="2809">
        <v>13</v>
      </c>
      <c r="N491" s="2809"/>
      <c r="O491" s="2809"/>
      <c r="P491" s="2809"/>
      <c r="Q491" s="2811"/>
      <c r="R491" s="2812"/>
      <c r="S491" s="2813">
        <v>13</v>
      </c>
      <c r="T491" s="2814">
        <v>20995</v>
      </c>
    </row>
    <row r="492" spans="1:20" ht="20.25" customHeight="1">
      <c r="A492" s="1319"/>
      <c r="B492" s="2935" t="s">
        <v>2364</v>
      </c>
      <c r="C492" s="2820"/>
      <c r="D492" s="2964" t="s">
        <v>1196</v>
      </c>
      <c r="E492" s="2965">
        <v>80</v>
      </c>
      <c r="F492" s="2799" t="s">
        <v>842</v>
      </c>
      <c r="G492" s="2800"/>
      <c r="H492" s="2809"/>
      <c r="I492" s="2809"/>
      <c r="J492" s="2809"/>
      <c r="K492" s="2809"/>
      <c r="L492" s="2810"/>
      <c r="M492" s="2809">
        <v>50</v>
      </c>
      <c r="N492" s="2809"/>
      <c r="O492" s="2809"/>
      <c r="P492" s="2809"/>
      <c r="Q492" s="2920"/>
      <c r="R492" s="2921"/>
      <c r="S492" s="2813">
        <v>50</v>
      </c>
      <c r="T492" s="2814">
        <v>4000</v>
      </c>
    </row>
    <row r="493" spans="1:20" ht="34.5" customHeight="1">
      <c r="A493" s="1319"/>
      <c r="B493" s="2963" t="s">
        <v>2365</v>
      </c>
      <c r="C493" s="2820"/>
      <c r="D493" s="2964"/>
      <c r="E493" s="2965"/>
      <c r="F493" s="2799"/>
      <c r="G493" s="2800"/>
      <c r="H493" s="2809"/>
      <c r="I493" s="2809"/>
      <c r="J493" s="2809"/>
      <c r="K493" s="2809"/>
      <c r="L493" s="2810"/>
      <c r="M493" s="2809"/>
      <c r="N493" s="2809"/>
      <c r="O493" s="2809"/>
      <c r="P493" s="2809"/>
      <c r="Q493" s="2920"/>
      <c r="R493" s="2921"/>
      <c r="S493" s="2813"/>
      <c r="T493" s="2814"/>
    </row>
    <row r="494" spans="1:20" ht="17.25" customHeight="1">
      <c r="A494" s="1319"/>
      <c r="B494" s="2935" t="s">
        <v>2361</v>
      </c>
      <c r="C494" s="2820"/>
      <c r="D494" s="2964" t="s">
        <v>2362</v>
      </c>
      <c r="E494" s="2965">
        <v>250</v>
      </c>
      <c r="F494" s="2799" t="s">
        <v>842</v>
      </c>
      <c r="G494" s="2800"/>
      <c r="H494" s="2809">
        <v>32</v>
      </c>
      <c r="I494" s="2809"/>
      <c r="J494" s="2809"/>
      <c r="K494" s="2809"/>
      <c r="L494" s="2810"/>
      <c r="M494" s="2809"/>
      <c r="N494" s="2809"/>
      <c r="O494" s="2809"/>
      <c r="P494" s="2809">
        <v>32</v>
      </c>
      <c r="Q494" s="2920"/>
      <c r="R494" s="2921"/>
      <c r="S494" s="2813">
        <v>64</v>
      </c>
      <c r="T494" s="2814">
        <v>16000</v>
      </c>
    </row>
    <row r="495" spans="1:20" ht="17.25" customHeight="1">
      <c r="A495" s="1319"/>
      <c r="B495" s="2935" t="s">
        <v>2366</v>
      </c>
      <c r="C495" s="2820"/>
      <c r="D495" s="2964" t="s">
        <v>2362</v>
      </c>
      <c r="E495" s="2965">
        <v>5000</v>
      </c>
      <c r="F495" s="2799" t="s">
        <v>842</v>
      </c>
      <c r="G495" s="2800"/>
      <c r="H495" s="2809">
        <v>8</v>
      </c>
      <c r="I495" s="2809"/>
      <c r="J495" s="2809"/>
      <c r="K495" s="2809"/>
      <c r="L495" s="2810"/>
      <c r="M495" s="2809"/>
      <c r="N495" s="2809"/>
      <c r="O495" s="2809"/>
      <c r="P495" s="2809">
        <v>8</v>
      </c>
      <c r="Q495" s="2920"/>
      <c r="R495" s="2921"/>
      <c r="S495" s="2813">
        <v>16</v>
      </c>
      <c r="T495" s="2814">
        <v>80000</v>
      </c>
    </row>
    <row r="496" spans="1:20" ht="17.25" customHeight="1">
      <c r="A496" s="1319"/>
      <c r="B496" s="2935" t="s">
        <v>2364</v>
      </c>
      <c r="C496" s="2820"/>
      <c r="D496" s="2964" t="s">
        <v>1196</v>
      </c>
      <c r="E496" s="2965">
        <v>80</v>
      </c>
      <c r="F496" s="2799" t="s">
        <v>842</v>
      </c>
      <c r="G496" s="2800"/>
      <c r="H496" s="2809">
        <v>25</v>
      </c>
      <c r="I496" s="2809"/>
      <c r="J496" s="2809"/>
      <c r="K496" s="2809"/>
      <c r="L496" s="2810"/>
      <c r="M496" s="2809"/>
      <c r="N496" s="2809"/>
      <c r="O496" s="2809"/>
      <c r="P496" s="2809">
        <v>25</v>
      </c>
      <c r="Q496" s="2920"/>
      <c r="R496" s="2921"/>
      <c r="S496" s="2813">
        <v>50</v>
      </c>
      <c r="T496" s="2814">
        <v>4000</v>
      </c>
    </row>
    <row r="497" spans="1:20" ht="17.25" customHeight="1">
      <c r="A497" s="1319"/>
      <c r="B497" s="2935"/>
      <c r="C497" s="2820"/>
      <c r="D497" s="2964"/>
      <c r="E497" s="2965"/>
      <c r="F497" s="2799"/>
      <c r="G497" s="2800"/>
      <c r="H497" s="2801"/>
      <c r="I497" s="2801"/>
      <c r="J497" s="2801"/>
      <c r="K497" s="2801"/>
      <c r="L497" s="2803"/>
      <c r="M497" s="2801"/>
      <c r="N497" s="2801"/>
      <c r="O497" s="2801"/>
      <c r="P497" s="2801"/>
      <c r="Q497" s="2923"/>
      <c r="R497" s="2924"/>
      <c r="S497" s="2806"/>
      <c r="T497" s="2983">
        <v>199995</v>
      </c>
    </row>
    <row r="498" spans="1:20" s="3" customFormat="1" ht="17.25" customHeight="1">
      <c r="A498" s="2867" t="s">
        <v>481</v>
      </c>
      <c r="B498" s="2868"/>
      <c r="C498" s="2869"/>
      <c r="D498" s="2870"/>
      <c r="E498" s="2871"/>
      <c r="F498" s="2984"/>
      <c r="G498" s="2869"/>
      <c r="H498" s="2869"/>
      <c r="I498" s="2869"/>
      <c r="J498" s="2869"/>
      <c r="K498" s="2869"/>
      <c r="L498" s="2869"/>
      <c r="M498" s="2869"/>
      <c r="N498" s="2869"/>
      <c r="O498" s="2869"/>
      <c r="P498" s="2869"/>
      <c r="Q498" s="2869"/>
      <c r="R498" s="2869"/>
      <c r="S498" s="2869"/>
      <c r="T498" s="2869"/>
    </row>
    <row r="499" spans="1:20" ht="15.75">
      <c r="A499" s="1308"/>
      <c r="B499" s="47"/>
      <c r="C499" s="47"/>
      <c r="D499" s="47"/>
      <c r="E499" s="2748"/>
      <c r="F499" s="2749"/>
      <c r="G499" s="2750"/>
      <c r="H499" s="2751"/>
      <c r="I499" s="2751"/>
      <c r="J499" s="2751"/>
      <c r="K499" s="2751"/>
      <c r="L499" s="2751"/>
      <c r="M499" s="2751"/>
      <c r="N499" s="2751" t="s">
        <v>866</v>
      </c>
      <c r="O499" s="2751"/>
      <c r="P499" s="2751"/>
      <c r="Q499" s="2750"/>
      <c r="R499" s="2750"/>
      <c r="S499" s="2750"/>
      <c r="T499" s="2750"/>
    </row>
    <row r="500" spans="1:20" ht="13.5" customHeight="1">
      <c r="A500" s="798" t="s">
        <v>2194</v>
      </c>
      <c r="B500" s="798"/>
      <c r="C500" s="2659"/>
      <c r="D500" s="2601"/>
      <c r="E500" s="2660"/>
      <c r="F500" s="2676" t="s">
        <v>661</v>
      </c>
      <c r="G500" s="2676"/>
      <c r="H500" s="2601"/>
      <c r="I500" s="2662"/>
      <c r="J500" s="2662"/>
      <c r="K500" s="1063"/>
      <c r="L500" s="1063"/>
      <c r="M500" s="1063"/>
      <c r="N500" s="1063"/>
      <c r="O500" s="1063"/>
      <c r="P500" s="1063"/>
      <c r="Q500" s="1063"/>
      <c r="R500" s="1063"/>
      <c r="S500" s="1063"/>
      <c r="T500" s="1063"/>
    </row>
    <row r="501" spans="1:20" ht="15">
      <c r="A501" s="1063"/>
      <c r="B501" s="2668"/>
      <c r="C501" s="1822"/>
      <c r="D501" s="2601"/>
      <c r="E501" s="2660"/>
      <c r="F501" s="2661"/>
      <c r="G501" s="2601"/>
      <c r="H501" s="2669"/>
      <c r="I501" s="1063"/>
      <c r="J501" s="2601"/>
      <c r="K501" s="1063"/>
      <c r="L501" s="1063"/>
      <c r="M501" s="1063"/>
      <c r="N501" s="1063"/>
      <c r="O501" s="1063"/>
      <c r="P501" s="1063"/>
      <c r="Q501" s="1063"/>
      <c r="R501" s="1063"/>
      <c r="S501" s="1063"/>
      <c r="T501" s="1063"/>
    </row>
    <row r="502" spans="1:20" ht="15.75">
      <c r="A502" s="1063"/>
      <c r="B502" s="2668" t="s">
        <v>2195</v>
      </c>
      <c r="C502" s="1822"/>
      <c r="D502" s="2752"/>
      <c r="E502" s="2753"/>
      <c r="F502" s="2661"/>
      <c r="G502" s="2601"/>
      <c r="H502" s="2601"/>
      <c r="I502" s="2754" t="s">
        <v>2196</v>
      </c>
      <c r="J502" s="2754"/>
      <c r="K502" s="2755"/>
      <c r="L502" s="1063"/>
      <c r="M502" s="1063"/>
      <c r="N502" s="1063"/>
      <c r="O502" s="1063"/>
      <c r="P502" s="1063"/>
      <c r="Q502" s="1063"/>
      <c r="R502" s="1063"/>
      <c r="S502" s="1063"/>
      <c r="T502" s="1063"/>
    </row>
    <row r="503" spans="1:20" ht="15">
      <c r="A503" s="1063"/>
      <c r="B503" s="2670" t="s">
        <v>2197</v>
      </c>
      <c r="C503" s="1822"/>
      <c r="D503" s="2752"/>
      <c r="E503" s="2753"/>
      <c r="F503" s="2661"/>
      <c r="G503" s="2601"/>
      <c r="H503" s="2601"/>
      <c r="I503" s="2605" t="s">
        <v>2198</v>
      </c>
      <c r="J503" s="2601"/>
      <c r="K503" s="1063"/>
      <c r="L503" s="1063"/>
      <c r="M503" s="1063"/>
      <c r="N503" s="1063"/>
      <c r="O503" s="1063"/>
      <c r="P503" s="1063"/>
      <c r="Q503" s="1063"/>
      <c r="R503" s="1063"/>
      <c r="S503" s="1063"/>
      <c r="T503" s="1063"/>
    </row>
    <row r="505" spans="1:61" s="2914" customFormat="1" ht="28.5" customHeight="1">
      <c r="A505" s="2913" t="s">
        <v>486</v>
      </c>
      <c r="B505" s="2913"/>
      <c r="C505" s="2913"/>
      <c r="D505" s="2913"/>
      <c r="E505" s="2913"/>
      <c r="F505" s="2913"/>
      <c r="G505" s="2913"/>
      <c r="H505" s="2913"/>
      <c r="I505" s="2913"/>
      <c r="J505" s="2913"/>
      <c r="K505" s="2913"/>
      <c r="L505" s="2913"/>
      <c r="M505" s="2913"/>
      <c r="N505" s="2913"/>
      <c r="O505" s="2913"/>
      <c r="P505" s="2913"/>
      <c r="Q505" s="2913"/>
      <c r="R505" s="2913"/>
      <c r="S505" s="2913"/>
      <c r="T505" s="2913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</row>
    <row r="506" spans="1:20" ht="15">
      <c r="A506" s="2604" t="s">
        <v>2176</v>
      </c>
      <c r="B506" s="1822"/>
      <c r="C506" s="1822"/>
      <c r="D506" s="1822"/>
      <c r="E506" s="1063"/>
      <c r="F506" s="1824"/>
      <c r="G506" s="1063"/>
      <c r="H506" s="1063"/>
      <c r="I506" s="1063"/>
      <c r="J506" s="1063"/>
      <c r="K506" s="1063"/>
      <c r="L506" s="1063"/>
      <c r="M506" s="1063"/>
      <c r="N506" s="1063"/>
      <c r="O506" s="1063"/>
      <c r="P506" s="1063"/>
      <c r="Q506" s="1063"/>
      <c r="R506" s="1063"/>
      <c r="S506" s="1063"/>
      <c r="T506" s="1063"/>
    </row>
    <row r="507" spans="1:20" ht="15">
      <c r="A507" s="2688" t="s">
        <v>2367</v>
      </c>
      <c r="B507" s="1822"/>
      <c r="C507" s="1822"/>
      <c r="D507" s="1822"/>
      <c r="E507" s="1063"/>
      <c r="F507" s="1824"/>
      <c r="G507" s="1063"/>
      <c r="H507" s="1063"/>
      <c r="I507" s="1063"/>
      <c r="J507" s="1063"/>
      <c r="K507" s="1063"/>
      <c r="L507" s="1063"/>
      <c r="M507" s="1063"/>
      <c r="N507" s="1063"/>
      <c r="O507" s="1063"/>
      <c r="P507" s="2605"/>
      <c r="Q507" s="1063"/>
      <c r="R507" s="1063"/>
      <c r="S507" s="1063"/>
      <c r="T507" s="1063"/>
    </row>
    <row r="508" spans="1:20" ht="15.75" thickBot="1">
      <c r="A508" s="2604" t="s">
        <v>2368</v>
      </c>
      <c r="B508" s="1822"/>
      <c r="C508" s="1822"/>
      <c r="D508" s="1822"/>
      <c r="E508" s="1063"/>
      <c r="F508" s="1824"/>
      <c r="G508" s="1063"/>
      <c r="H508" s="1063"/>
      <c r="I508" s="1063"/>
      <c r="J508" s="1063"/>
      <c r="K508" s="1063"/>
      <c r="L508" s="1063"/>
      <c r="M508" s="1063"/>
      <c r="N508" s="1063"/>
      <c r="O508" s="1063"/>
      <c r="P508" s="1063"/>
      <c r="Q508" s="1063"/>
      <c r="R508" s="1063"/>
      <c r="S508" s="1063"/>
      <c r="T508" s="1063"/>
    </row>
    <row r="509" spans="1:20" ht="15">
      <c r="A509" s="2606" t="s">
        <v>136</v>
      </c>
      <c r="B509" s="2756" t="s">
        <v>137</v>
      </c>
      <c r="C509" s="2690" t="s">
        <v>2178</v>
      </c>
      <c r="D509" s="2690" t="s">
        <v>139</v>
      </c>
      <c r="E509" s="2757" t="s">
        <v>140</v>
      </c>
      <c r="F509" s="2756" t="s">
        <v>141</v>
      </c>
      <c r="G509" s="2756" t="s">
        <v>19</v>
      </c>
      <c r="H509" s="2756"/>
      <c r="I509" s="2756"/>
      <c r="J509" s="2756"/>
      <c r="K509" s="2756"/>
      <c r="L509" s="2756"/>
      <c r="M509" s="2756"/>
      <c r="N509" s="2756"/>
      <c r="O509" s="2756"/>
      <c r="P509" s="2756"/>
      <c r="Q509" s="2756"/>
      <c r="R509" s="2691"/>
      <c r="S509" s="2691"/>
      <c r="T509" s="2758"/>
    </row>
    <row r="510" spans="1:20" ht="15">
      <c r="A510" s="2759"/>
      <c r="B510" s="2760"/>
      <c r="C510" s="2761"/>
      <c r="D510" s="2694"/>
      <c r="E510" s="2762"/>
      <c r="F510" s="2760"/>
      <c r="G510" s="2695" t="s">
        <v>144</v>
      </c>
      <c r="H510" s="2695" t="s">
        <v>145</v>
      </c>
      <c r="I510" s="2695" t="s">
        <v>146</v>
      </c>
      <c r="J510" s="2695" t="s">
        <v>147</v>
      </c>
      <c r="K510" s="2695" t="s">
        <v>148</v>
      </c>
      <c r="L510" s="2695" t="s">
        <v>149</v>
      </c>
      <c r="M510" s="2695" t="s">
        <v>150</v>
      </c>
      <c r="N510" s="2695" t="s">
        <v>151</v>
      </c>
      <c r="O510" s="2695" t="s">
        <v>152</v>
      </c>
      <c r="P510" s="2695" t="s">
        <v>153</v>
      </c>
      <c r="Q510" s="2695" t="s">
        <v>154</v>
      </c>
      <c r="R510" s="2696" t="s">
        <v>155</v>
      </c>
      <c r="S510" s="2696" t="s">
        <v>156</v>
      </c>
      <c r="T510" s="2697" t="s">
        <v>143</v>
      </c>
    </row>
    <row r="511" spans="1:20" ht="27.75" customHeight="1">
      <c r="A511" s="2940"/>
      <c r="B511" s="2915" t="s">
        <v>2369</v>
      </c>
      <c r="C511" s="1625"/>
      <c r="D511" s="2964"/>
      <c r="E511" s="2965"/>
      <c r="F511" s="2799"/>
      <c r="G511" s="2799"/>
      <c r="H511" s="2799"/>
      <c r="I511" s="2799"/>
      <c r="J511" s="2799"/>
      <c r="K511" s="2799"/>
      <c r="L511" s="2799"/>
      <c r="M511" s="2799"/>
      <c r="N511" s="2799"/>
      <c r="O511" s="2799"/>
      <c r="P511" s="2799"/>
      <c r="Q511" s="2799"/>
      <c r="R511" s="2918"/>
      <c r="S511" s="2918"/>
      <c r="T511" s="2919"/>
    </row>
    <row r="512" spans="1:20" ht="18.75" customHeight="1">
      <c r="A512" s="2703"/>
      <c r="B512" s="2941" t="s">
        <v>2370</v>
      </c>
      <c r="C512" s="2820"/>
      <c r="D512" s="2964" t="s">
        <v>589</v>
      </c>
      <c r="E512" s="2965">
        <v>50</v>
      </c>
      <c r="F512" s="2799"/>
      <c r="G512" s="2800"/>
      <c r="H512" s="2801">
        <v>1900</v>
      </c>
      <c r="I512" s="2801"/>
      <c r="J512" s="2801"/>
      <c r="K512" s="2801"/>
      <c r="L512" s="2803"/>
      <c r="M512" s="2801"/>
      <c r="N512" s="2801"/>
      <c r="O512" s="2801"/>
      <c r="P512" s="2801"/>
      <c r="Q512" s="2804"/>
      <c r="R512" s="2805"/>
      <c r="S512" s="2806">
        <v>1900</v>
      </c>
      <c r="T512" s="2807">
        <v>95000</v>
      </c>
    </row>
    <row r="513" spans="1:20" ht="18.75" customHeight="1">
      <c r="A513" s="1319"/>
      <c r="B513" s="2935" t="s">
        <v>2371</v>
      </c>
      <c r="C513" s="2820"/>
      <c r="D513" s="2964" t="s">
        <v>589</v>
      </c>
      <c r="E513" s="2965">
        <v>25</v>
      </c>
      <c r="F513" s="2799"/>
      <c r="G513" s="2800"/>
      <c r="H513" s="2809">
        <v>3976</v>
      </c>
      <c r="I513" s="2809"/>
      <c r="J513" s="2809"/>
      <c r="K513" s="2809"/>
      <c r="L513" s="2810"/>
      <c r="M513" s="2809"/>
      <c r="N513" s="2809"/>
      <c r="O513" s="2809"/>
      <c r="P513" s="2809"/>
      <c r="Q513" s="2811"/>
      <c r="R513" s="2812"/>
      <c r="S513" s="2813">
        <v>3976</v>
      </c>
      <c r="T513" s="2814">
        <v>99400</v>
      </c>
    </row>
    <row r="514" spans="1:20" ht="18.75" customHeight="1">
      <c r="A514" s="1319"/>
      <c r="B514" s="2935" t="s">
        <v>2372</v>
      </c>
      <c r="C514" s="2820"/>
      <c r="D514" s="2964" t="s">
        <v>2239</v>
      </c>
      <c r="E514" s="2798">
        <v>90</v>
      </c>
      <c r="F514" s="2799"/>
      <c r="G514" s="2800"/>
      <c r="H514" s="2809">
        <v>100</v>
      </c>
      <c r="I514" s="2809"/>
      <c r="J514" s="2809"/>
      <c r="K514" s="2809"/>
      <c r="L514" s="2810"/>
      <c r="M514" s="2809"/>
      <c r="N514" s="2815"/>
      <c r="O514" s="2815"/>
      <c r="P514" s="2809"/>
      <c r="Q514" s="2811"/>
      <c r="R514" s="2812"/>
      <c r="S514" s="2813">
        <v>100</v>
      </c>
      <c r="T514" s="2814">
        <v>9000</v>
      </c>
    </row>
    <row r="515" spans="1:20" ht="18" customHeight="1">
      <c r="A515" s="1319"/>
      <c r="B515" s="2935" t="s">
        <v>2373</v>
      </c>
      <c r="C515" s="2820"/>
      <c r="D515" s="2964" t="s">
        <v>2374</v>
      </c>
      <c r="E515" s="2965">
        <v>1800</v>
      </c>
      <c r="F515" s="2799"/>
      <c r="G515" s="2800"/>
      <c r="H515" s="2809">
        <v>20</v>
      </c>
      <c r="I515" s="2809"/>
      <c r="J515" s="2809"/>
      <c r="K515" s="2809"/>
      <c r="L515" s="2810"/>
      <c r="M515" s="2809"/>
      <c r="N515" s="2809"/>
      <c r="O515" s="2809"/>
      <c r="P515" s="2809"/>
      <c r="Q515" s="2811"/>
      <c r="R515" s="2812"/>
      <c r="S515" s="2813">
        <v>20</v>
      </c>
      <c r="T515" s="2814">
        <v>36000</v>
      </c>
    </row>
    <row r="516" spans="1:20" ht="16.5" customHeight="1">
      <c r="A516" s="1319"/>
      <c r="B516" s="2935" t="s">
        <v>2375</v>
      </c>
      <c r="C516" s="2820"/>
      <c r="D516" s="2964" t="s">
        <v>2374</v>
      </c>
      <c r="E516" s="2965">
        <v>1300</v>
      </c>
      <c r="F516" s="2799"/>
      <c r="G516" s="2800"/>
      <c r="H516" s="2809"/>
      <c r="I516" s="2809"/>
      <c r="J516" s="2809"/>
      <c r="K516" s="2809"/>
      <c r="L516" s="2810"/>
      <c r="M516" s="2809">
        <v>214</v>
      </c>
      <c r="N516" s="2809"/>
      <c r="O516" s="2809"/>
      <c r="P516" s="2809"/>
      <c r="Q516" s="2920"/>
      <c r="R516" s="2921"/>
      <c r="S516" s="2813">
        <v>214</v>
      </c>
      <c r="T516" s="2814">
        <v>278200</v>
      </c>
    </row>
    <row r="517" spans="1:20" ht="17.25" customHeight="1">
      <c r="A517" s="1319"/>
      <c r="B517" s="2935" t="s">
        <v>2376</v>
      </c>
      <c r="C517" s="2820"/>
      <c r="D517" s="2964" t="s">
        <v>2362</v>
      </c>
      <c r="E517" s="2965">
        <v>220</v>
      </c>
      <c r="F517" s="2799"/>
      <c r="G517" s="2800"/>
      <c r="H517" s="2809"/>
      <c r="I517" s="2809"/>
      <c r="J517" s="2809">
        <v>300</v>
      </c>
      <c r="K517" s="2809"/>
      <c r="L517" s="2810"/>
      <c r="M517" s="2809"/>
      <c r="N517" s="2809"/>
      <c r="O517" s="2809"/>
      <c r="P517" s="2809"/>
      <c r="Q517" s="2920"/>
      <c r="R517" s="2921"/>
      <c r="S517" s="2813">
        <v>300</v>
      </c>
      <c r="T517" s="2814">
        <v>66000</v>
      </c>
    </row>
    <row r="518" spans="1:20" ht="17.25" customHeight="1">
      <c r="A518" s="1319"/>
      <c r="B518" s="2935" t="s">
        <v>2366</v>
      </c>
      <c r="C518" s="2820"/>
      <c r="D518" s="2964" t="s">
        <v>2362</v>
      </c>
      <c r="E518" s="2965">
        <v>5000</v>
      </c>
      <c r="F518" s="2799"/>
      <c r="G518" s="2800"/>
      <c r="H518" s="2809"/>
      <c r="I518" s="2809"/>
      <c r="J518" s="2809">
        <v>40</v>
      </c>
      <c r="K518" s="2809"/>
      <c r="L518" s="2810"/>
      <c r="M518" s="2809"/>
      <c r="N518" s="2809"/>
      <c r="O518" s="2809"/>
      <c r="P518" s="2809"/>
      <c r="Q518" s="2920"/>
      <c r="R518" s="2921"/>
      <c r="S518" s="2813">
        <v>40</v>
      </c>
      <c r="T518" s="2814">
        <v>200000</v>
      </c>
    </row>
    <row r="519" spans="1:20" ht="17.25" customHeight="1">
      <c r="A519" s="1319"/>
      <c r="B519" s="2935" t="s">
        <v>2377</v>
      </c>
      <c r="C519" s="2820"/>
      <c r="D519" s="2964" t="s">
        <v>2374</v>
      </c>
      <c r="E519" s="2965">
        <v>800</v>
      </c>
      <c r="F519" s="2799"/>
      <c r="G519" s="2800"/>
      <c r="H519" s="2809"/>
      <c r="I519" s="2809"/>
      <c r="J519" s="2809"/>
      <c r="K519" s="2809"/>
      <c r="L519" s="2810"/>
      <c r="M519" s="2809">
        <v>50</v>
      </c>
      <c r="N519" s="2809"/>
      <c r="O519" s="2809"/>
      <c r="P519" s="2809"/>
      <c r="Q519" s="2920"/>
      <c r="R519" s="2921"/>
      <c r="S519" s="2813">
        <v>50</v>
      </c>
      <c r="T519" s="2814">
        <v>40000</v>
      </c>
    </row>
    <row r="520" spans="1:20" ht="17.25" customHeight="1">
      <c r="A520" s="1319"/>
      <c r="B520" s="2935" t="s">
        <v>2378</v>
      </c>
      <c r="C520" s="2820"/>
      <c r="D520" s="2964" t="s">
        <v>2374</v>
      </c>
      <c r="E520" s="2965">
        <v>1200</v>
      </c>
      <c r="F520" s="2799"/>
      <c r="G520" s="2800"/>
      <c r="H520" s="2809"/>
      <c r="I520" s="2809"/>
      <c r="J520" s="2809"/>
      <c r="K520" s="2809"/>
      <c r="L520" s="2810"/>
      <c r="M520" s="2809">
        <v>48</v>
      </c>
      <c r="N520" s="2809"/>
      <c r="O520" s="2809"/>
      <c r="P520" s="2809"/>
      <c r="Q520" s="2920"/>
      <c r="R520" s="2921"/>
      <c r="S520" s="2813">
        <v>48</v>
      </c>
      <c r="T520" s="2814">
        <v>57600</v>
      </c>
    </row>
    <row r="521" spans="1:20" ht="25.5" customHeight="1">
      <c r="A521" s="1319"/>
      <c r="B521" s="2963" t="s">
        <v>2379</v>
      </c>
      <c r="C521" s="2820"/>
      <c r="D521" s="2964"/>
      <c r="E521" s="2965"/>
      <c r="F521" s="2799"/>
      <c r="G521" s="2800"/>
      <c r="H521" s="2809"/>
      <c r="I521" s="2809"/>
      <c r="J521" s="2809"/>
      <c r="K521" s="2809"/>
      <c r="L521" s="2810"/>
      <c r="M521" s="2809"/>
      <c r="N521" s="2809"/>
      <c r="O521" s="2809"/>
      <c r="P521" s="2809"/>
      <c r="Q521" s="2920"/>
      <c r="R521" s="2921"/>
      <c r="S521" s="2813"/>
      <c r="T521" s="2814"/>
    </row>
    <row r="522" spans="1:20" ht="17.25" customHeight="1">
      <c r="A522" s="1319"/>
      <c r="B522" s="2935" t="s">
        <v>2380</v>
      </c>
      <c r="C522" s="2820"/>
      <c r="D522" s="2964" t="s">
        <v>589</v>
      </c>
      <c r="E522" s="2965">
        <v>550</v>
      </c>
      <c r="F522" s="2799"/>
      <c r="G522" s="2800"/>
      <c r="H522" s="2809"/>
      <c r="I522" s="2809"/>
      <c r="J522" s="2809">
        <v>16</v>
      </c>
      <c r="K522" s="2809"/>
      <c r="L522" s="2810"/>
      <c r="M522" s="2809"/>
      <c r="N522" s="2809"/>
      <c r="O522" s="2809"/>
      <c r="P522" s="2809"/>
      <c r="Q522" s="2920"/>
      <c r="R522" s="2921"/>
      <c r="S522" s="2813">
        <v>16</v>
      </c>
      <c r="T522" s="2814">
        <v>8800</v>
      </c>
    </row>
    <row r="523" spans="1:20" ht="39.75" customHeight="1">
      <c r="A523" s="1319"/>
      <c r="B523" s="2963" t="s">
        <v>2381</v>
      </c>
      <c r="C523" s="2820"/>
      <c r="D523" s="2964"/>
      <c r="E523" s="2965"/>
      <c r="F523" s="2799"/>
      <c r="G523" s="2800"/>
      <c r="H523" s="2809"/>
      <c r="I523" s="2809"/>
      <c r="J523" s="2809"/>
      <c r="K523" s="2809"/>
      <c r="L523" s="2810"/>
      <c r="M523" s="2809"/>
      <c r="N523" s="2809"/>
      <c r="O523" s="2809"/>
      <c r="P523" s="2809"/>
      <c r="Q523" s="2920"/>
      <c r="R523" s="2921"/>
      <c r="S523" s="2813"/>
      <c r="T523" s="2814">
        <v>110000</v>
      </c>
    </row>
    <row r="524" spans="1:20" ht="17.25" customHeight="1">
      <c r="A524" s="1319"/>
      <c r="B524" s="2935"/>
      <c r="C524" s="2820"/>
      <c r="D524" s="2964"/>
      <c r="E524" s="2965"/>
      <c r="F524" s="2799"/>
      <c r="G524" s="2800"/>
      <c r="H524" s="2801"/>
      <c r="I524" s="2801"/>
      <c r="J524" s="2801"/>
      <c r="K524" s="2801"/>
      <c r="L524" s="2803"/>
      <c r="M524" s="2801"/>
      <c r="N524" s="2801"/>
      <c r="O524" s="2801"/>
      <c r="P524" s="2801"/>
      <c r="Q524" s="2923"/>
      <c r="R524" s="2924"/>
      <c r="S524" s="2806"/>
      <c r="T524" s="2985">
        <f>SUM(T512:T523)</f>
        <v>1000000</v>
      </c>
    </row>
    <row r="525" spans="1:20" ht="15">
      <c r="A525" s="2658" t="s">
        <v>867</v>
      </c>
      <c r="B525" s="2659"/>
      <c r="C525" s="2601"/>
      <c r="D525" s="2660"/>
      <c r="E525" s="2661"/>
      <c r="F525" s="2938"/>
      <c r="G525" s="2601"/>
      <c r="H525" s="2601"/>
      <c r="I525" s="2601"/>
      <c r="J525" s="2601"/>
      <c r="K525" s="2601"/>
      <c r="L525" s="2601"/>
      <c r="M525" s="1063"/>
      <c r="N525" s="1063"/>
      <c r="O525" s="1063"/>
      <c r="P525" s="1063"/>
      <c r="Q525" s="1063"/>
      <c r="R525" s="1063"/>
      <c r="S525" s="1063"/>
      <c r="T525" s="1063"/>
    </row>
    <row r="526" spans="1:20" ht="15.75">
      <c r="A526" s="1308"/>
      <c r="B526" s="47"/>
      <c r="C526" s="47"/>
      <c r="D526" s="47"/>
      <c r="E526" s="2748"/>
      <c r="F526" s="2749"/>
      <c r="G526" s="2750"/>
      <c r="H526" s="2751"/>
      <c r="I526" s="2751"/>
      <c r="J526" s="2751"/>
      <c r="K526" s="2751"/>
      <c r="L526" s="2751"/>
      <c r="M526" s="2751"/>
      <c r="N526" s="2751" t="s">
        <v>866</v>
      </c>
      <c r="O526" s="2751"/>
      <c r="P526" s="2751"/>
      <c r="Q526" s="2750"/>
      <c r="R526" s="2750"/>
      <c r="S526" s="2750"/>
      <c r="T526" s="2750"/>
    </row>
    <row r="527" spans="1:20" ht="13.5" customHeight="1">
      <c r="A527" s="798" t="s">
        <v>2194</v>
      </c>
      <c r="B527" s="798"/>
      <c r="C527" s="2659"/>
      <c r="D527" s="2601"/>
      <c r="E527" s="2660"/>
      <c r="F527" s="2676" t="s">
        <v>661</v>
      </c>
      <c r="G527" s="2676"/>
      <c r="H527" s="2601"/>
      <c r="I527" s="2662"/>
      <c r="J527" s="2662"/>
      <c r="K527" s="1063"/>
      <c r="L527" s="1063"/>
      <c r="M527" s="1063"/>
      <c r="N527" s="1063"/>
      <c r="O527" s="1063"/>
      <c r="P527" s="1063"/>
      <c r="Q527" s="1063"/>
      <c r="R527" s="1063"/>
      <c r="S527" s="1063"/>
      <c r="T527" s="1063"/>
    </row>
    <row r="528" spans="1:20" ht="15">
      <c r="A528" s="1063"/>
      <c r="B528" s="2668"/>
      <c r="C528" s="1822"/>
      <c r="D528" s="2601"/>
      <c r="E528" s="2660"/>
      <c r="F528" s="2661"/>
      <c r="G528" s="2601"/>
      <c r="H528" s="2669"/>
      <c r="I528" s="1063"/>
      <c r="J528" s="2601"/>
      <c r="K528" s="1063"/>
      <c r="L528" s="1063"/>
      <c r="M528" s="1063"/>
      <c r="N528" s="1063"/>
      <c r="O528" s="1063"/>
      <c r="P528" s="1063"/>
      <c r="Q528" s="1063"/>
      <c r="R528" s="1063"/>
      <c r="S528" s="1063"/>
      <c r="T528" s="1063"/>
    </row>
    <row r="529" spans="1:20" ht="15.75">
      <c r="A529" s="1063"/>
      <c r="B529" s="2668" t="s">
        <v>2195</v>
      </c>
      <c r="C529" s="1822"/>
      <c r="D529" s="2752"/>
      <c r="E529" s="2753"/>
      <c r="F529" s="2661"/>
      <c r="G529" s="2601"/>
      <c r="H529" s="2601"/>
      <c r="I529" s="2754" t="s">
        <v>2196</v>
      </c>
      <c r="J529" s="2754"/>
      <c r="K529" s="2755"/>
      <c r="L529" s="1063"/>
      <c r="M529" s="1063"/>
      <c r="N529" s="1063"/>
      <c r="O529" s="1063"/>
      <c r="P529" s="1063"/>
      <c r="Q529" s="1063"/>
      <c r="R529" s="1063"/>
      <c r="S529" s="1063"/>
      <c r="T529" s="1063"/>
    </row>
    <row r="530" spans="1:20" ht="15">
      <c r="A530" s="1063"/>
      <c r="B530" s="2670" t="s">
        <v>2197</v>
      </c>
      <c r="C530" s="1822"/>
      <c r="D530" s="2752"/>
      <c r="E530" s="2753"/>
      <c r="F530" s="2661"/>
      <c r="G530" s="2601"/>
      <c r="H530" s="2601"/>
      <c r="I530" s="2605" t="s">
        <v>2198</v>
      </c>
      <c r="J530" s="2601"/>
      <c r="K530" s="1063"/>
      <c r="L530" s="1063"/>
      <c r="M530" s="1063"/>
      <c r="N530" s="1063"/>
      <c r="O530" s="1063"/>
      <c r="P530" s="1063"/>
      <c r="Q530" s="1063"/>
      <c r="R530" s="1063"/>
      <c r="S530" s="1063"/>
      <c r="T530" s="1063"/>
    </row>
  </sheetData>
  <mergeCells count="171">
    <mergeCell ref="G509:T509"/>
    <mergeCell ref="F527:G527"/>
    <mergeCell ref="I527:J527"/>
    <mergeCell ref="G485:T485"/>
    <mergeCell ref="F500:G500"/>
    <mergeCell ref="I500:J500"/>
    <mergeCell ref="A505:T505"/>
    <mergeCell ref="A509:A510"/>
    <mergeCell ref="B509:B510"/>
    <mergeCell ref="C509:C510"/>
    <mergeCell ref="D509:D510"/>
    <mergeCell ref="E509:E510"/>
    <mergeCell ref="F509:F510"/>
    <mergeCell ref="G460:T460"/>
    <mergeCell ref="F479:G479"/>
    <mergeCell ref="I479:J479"/>
    <mergeCell ref="A481:T481"/>
    <mergeCell ref="A485:A486"/>
    <mergeCell ref="B485:B486"/>
    <mergeCell ref="C485:C486"/>
    <mergeCell ref="D485:D486"/>
    <mergeCell ref="E485:E486"/>
    <mergeCell ref="F485:F486"/>
    <mergeCell ref="G430:T430"/>
    <mergeCell ref="F452:G452"/>
    <mergeCell ref="I452:J452"/>
    <mergeCell ref="A456:T456"/>
    <mergeCell ref="A460:A461"/>
    <mergeCell ref="B460:B461"/>
    <mergeCell ref="C460:C461"/>
    <mergeCell ref="D460:D461"/>
    <mergeCell ref="E460:E461"/>
    <mergeCell ref="F460:F461"/>
    <mergeCell ref="G411:T411"/>
    <mergeCell ref="F422:G422"/>
    <mergeCell ref="I422:J422"/>
    <mergeCell ref="A426:T426"/>
    <mergeCell ref="A430:A431"/>
    <mergeCell ref="B430:B431"/>
    <mergeCell ref="C430:C431"/>
    <mergeCell ref="D430:D431"/>
    <mergeCell ref="E430:E431"/>
    <mergeCell ref="F430:F431"/>
    <mergeCell ref="G392:T392"/>
    <mergeCell ref="F402:G402"/>
    <mergeCell ref="I402:J402"/>
    <mergeCell ref="A407:T407"/>
    <mergeCell ref="A411:A412"/>
    <mergeCell ref="B411:B412"/>
    <mergeCell ref="C411:C412"/>
    <mergeCell ref="D411:D412"/>
    <mergeCell ref="E411:E412"/>
    <mergeCell ref="F411:F412"/>
    <mergeCell ref="G374:T374"/>
    <mergeCell ref="F385:G385"/>
    <mergeCell ref="I385:J385"/>
    <mergeCell ref="A388:T388"/>
    <mergeCell ref="A392:A393"/>
    <mergeCell ref="B392:B393"/>
    <mergeCell ref="C392:C393"/>
    <mergeCell ref="D392:D393"/>
    <mergeCell ref="E392:E393"/>
    <mergeCell ref="F392:F393"/>
    <mergeCell ref="G356:T356"/>
    <mergeCell ref="F366:G366"/>
    <mergeCell ref="I366:J366"/>
    <mergeCell ref="A370:T370"/>
    <mergeCell ref="A374:A375"/>
    <mergeCell ref="B374:B375"/>
    <mergeCell ref="C374:C375"/>
    <mergeCell ref="D374:D375"/>
    <mergeCell ref="E374:E375"/>
    <mergeCell ref="F374:F375"/>
    <mergeCell ref="G338:T338"/>
    <mergeCell ref="F348:G348"/>
    <mergeCell ref="I348:J348"/>
    <mergeCell ref="A352:T352"/>
    <mergeCell ref="A356:A357"/>
    <mergeCell ref="B356:B357"/>
    <mergeCell ref="C356:C357"/>
    <mergeCell ref="D356:D357"/>
    <mergeCell ref="E356:E357"/>
    <mergeCell ref="F356:F357"/>
    <mergeCell ref="G304:T304"/>
    <mergeCell ref="F324:G324"/>
    <mergeCell ref="I324:J324"/>
    <mergeCell ref="A334:T334"/>
    <mergeCell ref="A338:A339"/>
    <mergeCell ref="B338:B339"/>
    <mergeCell ref="C338:C339"/>
    <mergeCell ref="D338:D339"/>
    <mergeCell ref="E338:E339"/>
    <mergeCell ref="F338:F339"/>
    <mergeCell ref="G270:T270"/>
    <mergeCell ref="F290:G290"/>
    <mergeCell ref="I290:J290"/>
    <mergeCell ref="A300:T300"/>
    <mergeCell ref="A304:A305"/>
    <mergeCell ref="B304:B305"/>
    <mergeCell ref="C304:C305"/>
    <mergeCell ref="D304:D305"/>
    <mergeCell ref="E304:E305"/>
    <mergeCell ref="F304:F305"/>
    <mergeCell ref="I203:J203"/>
    <mergeCell ref="A251:T251"/>
    <mergeCell ref="A252:T252"/>
    <mergeCell ref="A266:T266"/>
    <mergeCell ref="A270:A271"/>
    <mergeCell ref="B270:B271"/>
    <mergeCell ref="C270:C271"/>
    <mergeCell ref="D270:D271"/>
    <mergeCell ref="E270:E271"/>
    <mergeCell ref="F270:F271"/>
    <mergeCell ref="F157:G157"/>
    <mergeCell ref="I157:J157"/>
    <mergeCell ref="A169:T169"/>
    <mergeCell ref="A175:A176"/>
    <mergeCell ref="B175:B176"/>
    <mergeCell ref="C175:C176"/>
    <mergeCell ref="D175:D176"/>
    <mergeCell ref="E175:E176"/>
    <mergeCell ref="F175:F176"/>
    <mergeCell ref="G175:T175"/>
    <mergeCell ref="F124:G124"/>
    <mergeCell ref="I124:J124"/>
    <mergeCell ref="A136:T136"/>
    <mergeCell ref="A141:A142"/>
    <mergeCell ref="B141:B142"/>
    <mergeCell ref="C141:C142"/>
    <mergeCell ref="D141:D142"/>
    <mergeCell ref="E141:E142"/>
    <mergeCell ref="F141:F142"/>
    <mergeCell ref="G141:T141"/>
    <mergeCell ref="F84:G84"/>
    <mergeCell ref="I84:J84"/>
    <mergeCell ref="A103:T103"/>
    <mergeCell ref="A108:A109"/>
    <mergeCell ref="B108:B109"/>
    <mergeCell ref="C108:C109"/>
    <mergeCell ref="D108:D109"/>
    <mergeCell ref="E108:E109"/>
    <mergeCell ref="F108:F109"/>
    <mergeCell ref="G108:T108"/>
    <mergeCell ref="F57:G57"/>
    <mergeCell ref="I57:J57"/>
    <mergeCell ref="A69:T69"/>
    <mergeCell ref="A74:A75"/>
    <mergeCell ref="B74:B75"/>
    <mergeCell ref="C74:C75"/>
    <mergeCell ref="D74:D75"/>
    <mergeCell ref="E74:E75"/>
    <mergeCell ref="F74:F75"/>
    <mergeCell ref="G74:T74"/>
    <mergeCell ref="F25:G25"/>
    <mergeCell ref="I25:J25"/>
    <mergeCell ref="A35:T35"/>
    <mergeCell ref="A41:A42"/>
    <mergeCell ref="B41:B42"/>
    <mergeCell ref="C41:C42"/>
    <mergeCell ref="D41:D42"/>
    <mergeCell ref="E41:E42"/>
    <mergeCell ref="F41:F42"/>
    <mergeCell ref="G41:T41"/>
    <mergeCell ref="A1:T1"/>
    <mergeCell ref="A6:A7"/>
    <mergeCell ref="B6:B7"/>
    <mergeCell ref="C6:C7"/>
    <mergeCell ref="D6:D7"/>
    <mergeCell ref="E6:E7"/>
    <mergeCell ref="F6:F7"/>
    <mergeCell ref="G6:T6"/>
  </mergeCells>
  <printOptions/>
  <pageMargins left="0.59" right="0.7" top="0.75" bottom="0.75" header="0.3" footer="0.3"/>
  <pageSetup horizontalDpi="600" verticalDpi="600" orientation="landscape" paperSize="5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 topLeftCell="A1">
      <selection activeCell="D44" sqref="D44"/>
    </sheetView>
  </sheetViews>
  <sheetFormatPr defaultColWidth="9.140625" defaultRowHeight="15"/>
  <cols>
    <col min="1" max="1" width="5.8515625" style="0" customWidth="1"/>
    <col min="7" max="7" width="4.421875" style="0" customWidth="1"/>
    <col min="8" max="8" width="5.140625" style="0" customWidth="1"/>
    <col min="9" max="9" width="4.7109375" style="0" customWidth="1"/>
    <col min="10" max="10" width="4.28125" style="0" customWidth="1"/>
    <col min="11" max="12" width="4.57421875" style="0" customWidth="1"/>
    <col min="13" max="13" width="6.00390625" style="0" customWidth="1"/>
    <col min="14" max="14" width="4.421875" style="0" customWidth="1"/>
    <col min="15" max="15" width="5.140625" style="0" customWidth="1"/>
    <col min="16" max="16" width="5.00390625" style="0" customWidth="1"/>
    <col min="17" max="18" width="4.421875" style="0" customWidth="1"/>
    <col min="19" max="19" width="6.8515625" style="0" customWidth="1"/>
    <col min="20" max="20" width="15.00390625" style="0" customWidth="1"/>
  </cols>
  <sheetData>
    <row r="1" spans="1:20" ht="15">
      <c r="A1" s="2687" t="s">
        <v>2175</v>
      </c>
      <c r="B1" s="2687"/>
      <c r="C1" s="2687"/>
      <c r="D1" s="2687"/>
      <c r="E1" s="2687"/>
      <c r="F1" s="2687"/>
      <c r="G1" s="2687"/>
      <c r="H1" s="2687"/>
      <c r="I1" s="2687"/>
      <c r="J1" s="2687"/>
      <c r="K1" s="2687"/>
      <c r="L1" s="2687"/>
      <c r="M1" s="2687"/>
      <c r="N1" s="2687"/>
      <c r="O1" s="2687"/>
      <c r="P1" s="2687"/>
      <c r="Q1" s="2687"/>
      <c r="R1" s="2687"/>
      <c r="S1" s="2687"/>
      <c r="T1" s="2687"/>
    </row>
    <row r="2" spans="1:20" ht="15">
      <c r="A2" s="2604"/>
      <c r="B2" s="1822"/>
      <c r="C2" s="1822"/>
      <c r="D2" s="1822"/>
      <c r="E2" s="1063"/>
      <c r="F2" s="1824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  <c r="T2" s="1063"/>
    </row>
    <row r="3" spans="1:20" ht="15">
      <c r="A3" s="2604" t="s">
        <v>2176</v>
      </c>
      <c r="B3" s="1822"/>
      <c r="C3" s="1822"/>
      <c r="D3" s="1822"/>
      <c r="E3" s="1063"/>
      <c r="F3" s="1824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</row>
    <row r="4" spans="1:20" ht="15">
      <c r="A4" s="2688" t="s">
        <v>2177</v>
      </c>
      <c r="B4" s="1822"/>
      <c r="C4" s="1822"/>
      <c r="D4" s="1822"/>
      <c r="E4" s="1063"/>
      <c r="F4" s="1824"/>
      <c r="G4" s="1063"/>
      <c r="H4" s="1063"/>
      <c r="I4" s="1063"/>
      <c r="J4" s="1063"/>
      <c r="K4" s="1063"/>
      <c r="L4" s="1063"/>
      <c r="M4" s="1063"/>
      <c r="N4" s="1063"/>
      <c r="O4" s="1063"/>
      <c r="P4" s="2605"/>
      <c r="Q4" s="1063"/>
      <c r="R4" s="1063"/>
      <c r="S4" s="1063"/>
      <c r="T4" s="1063"/>
    </row>
    <row r="5" spans="1:20" ht="15.75" thickBot="1">
      <c r="A5" s="2604" t="s">
        <v>135</v>
      </c>
      <c r="B5" s="1822"/>
      <c r="C5" s="1822"/>
      <c r="D5" s="1822"/>
      <c r="E5" s="1063"/>
      <c r="F5" s="1824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</row>
    <row r="6" spans="1:20" ht="15" customHeight="1">
      <c r="A6" s="2689" t="s">
        <v>136</v>
      </c>
      <c r="B6" s="2690" t="s">
        <v>137</v>
      </c>
      <c r="C6" s="2690" t="s">
        <v>2178</v>
      </c>
      <c r="D6" s="2690" t="s">
        <v>139</v>
      </c>
      <c r="E6" s="2690" t="s">
        <v>140</v>
      </c>
      <c r="F6" s="2690" t="s">
        <v>141</v>
      </c>
      <c r="G6" s="2691" t="s">
        <v>19</v>
      </c>
      <c r="H6" s="2692"/>
      <c r="I6" s="2692"/>
      <c r="J6" s="2692"/>
      <c r="K6" s="2692"/>
      <c r="L6" s="2692"/>
      <c r="M6" s="2692"/>
      <c r="N6" s="2692"/>
      <c r="O6" s="2692"/>
      <c r="P6" s="2692"/>
      <c r="Q6" s="2692"/>
      <c r="R6" s="2692"/>
      <c r="S6" s="2692"/>
      <c r="T6" s="814"/>
    </row>
    <row r="7" spans="1:20" ht="21">
      <c r="A7" s="2693"/>
      <c r="B7" s="2694"/>
      <c r="C7" s="2694"/>
      <c r="D7" s="2694"/>
      <c r="E7" s="2694"/>
      <c r="F7" s="2694"/>
      <c r="G7" s="2695" t="s">
        <v>144</v>
      </c>
      <c r="H7" s="2695" t="s">
        <v>145</v>
      </c>
      <c r="I7" s="2695" t="s">
        <v>146</v>
      </c>
      <c r="J7" s="2695" t="s">
        <v>147</v>
      </c>
      <c r="K7" s="2695" t="s">
        <v>148</v>
      </c>
      <c r="L7" s="2695" t="s">
        <v>149</v>
      </c>
      <c r="M7" s="2695" t="s">
        <v>150</v>
      </c>
      <c r="N7" s="2695" t="s">
        <v>151</v>
      </c>
      <c r="O7" s="2695" t="s">
        <v>152</v>
      </c>
      <c r="P7" s="2695" t="s">
        <v>153</v>
      </c>
      <c r="Q7" s="2695" t="s">
        <v>154</v>
      </c>
      <c r="R7" s="2696" t="s">
        <v>155</v>
      </c>
      <c r="S7" s="2696" t="s">
        <v>156</v>
      </c>
      <c r="T7" s="2697" t="s">
        <v>143</v>
      </c>
    </row>
    <row r="8" spans="1:20" ht="15">
      <c r="A8" s="2698"/>
      <c r="B8" s="2699"/>
      <c r="C8" s="2700"/>
      <c r="D8" s="2701"/>
      <c r="E8" s="2702"/>
      <c r="F8" s="2695"/>
      <c r="G8" s="2695"/>
      <c r="H8" s="2695"/>
      <c r="I8" s="2695"/>
      <c r="J8" s="2695"/>
      <c r="K8" s="2695"/>
      <c r="L8" s="2695"/>
      <c r="M8" s="2695"/>
      <c r="N8" s="2695"/>
      <c r="O8" s="2695"/>
      <c r="P8" s="2695"/>
      <c r="Q8" s="2695"/>
      <c r="R8" s="2696"/>
      <c r="S8" s="2696"/>
      <c r="T8" s="2697"/>
    </row>
    <row r="9" spans="1:20" ht="15.75">
      <c r="A9" s="2703"/>
      <c r="B9" s="2704" t="s">
        <v>2179</v>
      </c>
      <c r="C9" s="2704"/>
      <c r="D9" s="2705" t="s">
        <v>2180</v>
      </c>
      <c r="E9" s="2706">
        <v>400</v>
      </c>
      <c r="F9" s="2706" t="s">
        <v>232</v>
      </c>
      <c r="G9" s="2707"/>
      <c r="H9" s="1546">
        <v>10</v>
      </c>
      <c r="I9" s="1546"/>
      <c r="J9" s="2708"/>
      <c r="K9" s="1546"/>
      <c r="L9" s="2708"/>
      <c r="M9" s="1546">
        <v>10</v>
      </c>
      <c r="N9" s="1546"/>
      <c r="O9" s="1546"/>
      <c r="P9" s="1546"/>
      <c r="Q9" s="1547"/>
      <c r="R9" s="2709"/>
      <c r="S9" s="2710">
        <v>20</v>
      </c>
      <c r="T9" s="2711">
        <v>8000</v>
      </c>
    </row>
    <row r="10" spans="1:20" ht="15.75">
      <c r="A10" s="1319"/>
      <c r="B10" s="2704" t="s">
        <v>2181</v>
      </c>
      <c r="C10" s="2704"/>
      <c r="D10" s="2705" t="s">
        <v>2180</v>
      </c>
      <c r="E10" s="2706">
        <v>400</v>
      </c>
      <c r="F10" s="2706" t="s">
        <v>232</v>
      </c>
      <c r="G10" s="2707"/>
      <c r="H10" s="2712">
        <v>5</v>
      </c>
      <c r="I10" s="2712"/>
      <c r="J10" s="2713"/>
      <c r="K10" s="2712"/>
      <c r="L10" s="2713"/>
      <c r="M10" s="2712">
        <v>10</v>
      </c>
      <c r="N10" s="2712"/>
      <c r="O10" s="2712"/>
      <c r="P10" s="2712">
        <v>5</v>
      </c>
      <c r="Q10" s="2714"/>
      <c r="R10" s="2715"/>
      <c r="S10" s="2716">
        <v>20</v>
      </c>
      <c r="T10" s="2717">
        <v>8000</v>
      </c>
    </row>
    <row r="11" spans="1:20" ht="15.75">
      <c r="A11" s="1319"/>
      <c r="B11" s="2718" t="s">
        <v>2182</v>
      </c>
      <c r="C11" s="2719"/>
      <c r="D11" s="2705" t="s">
        <v>1235</v>
      </c>
      <c r="E11" s="2706">
        <v>1300</v>
      </c>
      <c r="F11" s="2706" t="s">
        <v>232</v>
      </c>
      <c r="G11" s="2707"/>
      <c r="H11" s="2712"/>
      <c r="I11" s="2712"/>
      <c r="J11" s="2713"/>
      <c r="K11" s="2712"/>
      <c r="L11" s="2713"/>
      <c r="M11" s="2720">
        <v>1</v>
      </c>
      <c r="N11" s="2720"/>
      <c r="O11" s="2720"/>
      <c r="P11" s="2720"/>
      <c r="Q11" s="2714"/>
      <c r="R11" s="2715"/>
      <c r="S11" s="2716">
        <v>1</v>
      </c>
      <c r="T11" s="2717">
        <v>1300</v>
      </c>
    </row>
    <row r="12" spans="1:20" ht="15.75">
      <c r="A12" s="1319"/>
      <c r="B12" s="2718" t="s">
        <v>2183</v>
      </c>
      <c r="C12" s="2718"/>
      <c r="D12" s="2705" t="s">
        <v>1072</v>
      </c>
      <c r="E12" s="2706">
        <v>875</v>
      </c>
      <c r="F12" s="2706" t="s">
        <v>232</v>
      </c>
      <c r="G12" s="2707"/>
      <c r="H12" s="2712"/>
      <c r="I12" s="2712"/>
      <c r="J12" s="2713"/>
      <c r="K12" s="2712"/>
      <c r="L12" s="2713"/>
      <c r="M12" s="2712">
        <v>1</v>
      </c>
      <c r="N12" s="2712"/>
      <c r="O12" s="2712"/>
      <c r="P12" s="2712"/>
      <c r="Q12" s="2714"/>
      <c r="R12" s="2715"/>
      <c r="S12" s="2716">
        <v>1</v>
      </c>
      <c r="T12" s="2717">
        <v>875</v>
      </c>
    </row>
    <row r="13" spans="1:20" ht="15.75">
      <c r="A13" s="1319"/>
      <c r="B13" s="2704" t="s">
        <v>2184</v>
      </c>
      <c r="C13" s="2704"/>
      <c r="D13" s="2705" t="s">
        <v>1072</v>
      </c>
      <c r="E13" s="2706">
        <v>2200</v>
      </c>
      <c r="F13" s="2706" t="s">
        <v>232</v>
      </c>
      <c r="G13" s="2707"/>
      <c r="H13" s="2712">
        <v>1</v>
      </c>
      <c r="I13" s="2712"/>
      <c r="J13" s="2713"/>
      <c r="K13" s="2712"/>
      <c r="L13" s="2713"/>
      <c r="M13" s="2712"/>
      <c r="N13" s="2712"/>
      <c r="O13" s="2712"/>
      <c r="P13" s="2720"/>
      <c r="Q13" s="2721"/>
      <c r="R13" s="2722"/>
      <c r="S13" s="2716">
        <v>1</v>
      </c>
      <c r="T13" s="2717">
        <v>2200</v>
      </c>
    </row>
    <row r="14" spans="1:20" ht="15.75">
      <c r="A14" s="2703"/>
      <c r="B14" s="2704" t="s">
        <v>2185</v>
      </c>
      <c r="C14" s="2704"/>
      <c r="D14" s="2705" t="s">
        <v>1991</v>
      </c>
      <c r="E14" s="2706">
        <v>18</v>
      </c>
      <c r="F14" s="2706" t="s">
        <v>232</v>
      </c>
      <c r="G14" s="2707"/>
      <c r="H14" s="1546">
        <v>100</v>
      </c>
      <c r="I14" s="1544"/>
      <c r="J14" s="2723"/>
      <c r="K14" s="1544"/>
      <c r="L14" s="2708"/>
      <c r="M14" s="2712">
        <v>100</v>
      </c>
      <c r="N14" s="2712"/>
      <c r="O14" s="2712"/>
      <c r="P14" s="2712">
        <v>100</v>
      </c>
      <c r="Q14" s="2714"/>
      <c r="R14" s="2715"/>
      <c r="S14" s="2716">
        <v>300</v>
      </c>
      <c r="T14" s="2717">
        <v>5400</v>
      </c>
    </row>
    <row r="15" spans="1:20" ht="15.75">
      <c r="A15" s="1319"/>
      <c r="B15" s="2704" t="s">
        <v>2186</v>
      </c>
      <c r="C15" s="2704"/>
      <c r="D15" s="2705" t="s">
        <v>1217</v>
      </c>
      <c r="E15" s="2706">
        <v>3250</v>
      </c>
      <c r="F15" s="2706" t="s">
        <v>232</v>
      </c>
      <c r="G15" s="2707"/>
      <c r="H15" s="1546"/>
      <c r="I15" s="1544"/>
      <c r="J15" s="2723"/>
      <c r="K15" s="1544"/>
      <c r="L15" s="2708"/>
      <c r="M15" s="2712">
        <v>1</v>
      </c>
      <c r="N15" s="2712"/>
      <c r="O15" s="2712"/>
      <c r="P15" s="2712"/>
      <c r="Q15" s="2714"/>
      <c r="R15" s="2715"/>
      <c r="S15" s="2716">
        <v>1</v>
      </c>
      <c r="T15" s="2717">
        <v>3250</v>
      </c>
    </row>
    <row r="16" spans="1:20" ht="15.75">
      <c r="A16" s="1319"/>
      <c r="B16" s="2704" t="s">
        <v>2187</v>
      </c>
      <c r="C16" s="2704"/>
      <c r="D16" s="2705" t="s">
        <v>2188</v>
      </c>
      <c r="E16" s="2706">
        <v>20</v>
      </c>
      <c r="F16" s="2706" t="s">
        <v>232</v>
      </c>
      <c r="G16" s="2707"/>
      <c r="H16" s="1546">
        <v>100</v>
      </c>
      <c r="I16" s="1546"/>
      <c r="J16" s="2708"/>
      <c r="K16" s="1546"/>
      <c r="L16" s="2708"/>
      <c r="M16" s="1546"/>
      <c r="N16" s="1546"/>
      <c r="O16" s="1546"/>
      <c r="P16" s="1546">
        <v>200</v>
      </c>
      <c r="Q16" s="2724"/>
      <c r="R16" s="2725"/>
      <c r="S16" s="2710">
        <v>300</v>
      </c>
      <c r="T16" s="2711">
        <v>6000</v>
      </c>
    </row>
    <row r="17" spans="1:20" ht="15.75">
      <c r="A17" s="1319"/>
      <c r="B17" s="2704" t="s">
        <v>2189</v>
      </c>
      <c r="C17" s="2704"/>
      <c r="D17" s="2705" t="s">
        <v>2188</v>
      </c>
      <c r="E17" s="2706">
        <v>35</v>
      </c>
      <c r="F17" s="2706" t="s">
        <v>232</v>
      </c>
      <c r="G17" s="2707"/>
      <c r="H17" s="2710">
        <v>25</v>
      </c>
      <c r="I17" s="1546"/>
      <c r="J17" s="2708"/>
      <c r="K17" s="2712"/>
      <c r="L17" s="2713"/>
      <c r="M17" s="1546">
        <v>25</v>
      </c>
      <c r="N17" s="1546"/>
      <c r="O17" s="1546"/>
      <c r="P17" s="1546">
        <v>50</v>
      </c>
      <c r="Q17" s="2726"/>
      <c r="R17" s="2727"/>
      <c r="S17" s="2728">
        <v>100</v>
      </c>
      <c r="T17" s="2729">
        <v>3500</v>
      </c>
    </row>
    <row r="18" spans="1:20" ht="15.75">
      <c r="A18" s="1319"/>
      <c r="B18" s="2704" t="s">
        <v>2190</v>
      </c>
      <c r="C18" s="2704"/>
      <c r="D18" s="2705" t="s">
        <v>2188</v>
      </c>
      <c r="E18" s="2706">
        <v>30</v>
      </c>
      <c r="F18" s="2706" t="s">
        <v>232</v>
      </c>
      <c r="G18" s="2707"/>
      <c r="H18" s="1546">
        <v>25</v>
      </c>
      <c r="I18" s="1546"/>
      <c r="J18" s="2708"/>
      <c r="K18" s="1546"/>
      <c r="L18" s="2708"/>
      <c r="M18" s="1546">
        <v>50</v>
      </c>
      <c r="N18" s="1546"/>
      <c r="O18" s="1544"/>
      <c r="P18" s="1546">
        <v>25</v>
      </c>
      <c r="Q18" s="1547"/>
      <c r="R18" s="2709"/>
      <c r="S18" s="2710">
        <v>100</v>
      </c>
      <c r="T18" s="2711">
        <v>3000</v>
      </c>
    </row>
    <row r="19" spans="1:20" ht="15.75">
      <c r="A19" s="1319"/>
      <c r="B19" s="2704" t="s">
        <v>2191</v>
      </c>
      <c r="C19" s="2704"/>
      <c r="D19" s="2705" t="s">
        <v>1235</v>
      </c>
      <c r="E19" s="2706">
        <v>8500</v>
      </c>
      <c r="F19" s="2706" t="s">
        <v>232</v>
      </c>
      <c r="G19" s="2707"/>
      <c r="H19" s="1544"/>
      <c r="I19" s="1544"/>
      <c r="J19" s="2723"/>
      <c r="K19" s="1544"/>
      <c r="L19" s="2723"/>
      <c r="M19" s="1546">
        <v>1</v>
      </c>
      <c r="N19" s="1546"/>
      <c r="O19" s="1546"/>
      <c r="P19" s="1546"/>
      <c r="Q19" s="1547"/>
      <c r="R19" s="2709"/>
      <c r="S19" s="2710">
        <v>1</v>
      </c>
      <c r="T19" s="2711">
        <v>8500</v>
      </c>
    </row>
    <row r="20" spans="1:20" ht="15.75">
      <c r="A20" s="2730"/>
      <c r="B20" s="2704" t="s">
        <v>2192</v>
      </c>
      <c r="C20" s="2704"/>
      <c r="D20" s="2705" t="s">
        <v>1196</v>
      </c>
      <c r="E20" s="2706">
        <v>75</v>
      </c>
      <c r="F20" s="2706" t="s">
        <v>232</v>
      </c>
      <c r="G20" s="2707"/>
      <c r="H20" s="2731">
        <v>100</v>
      </c>
      <c r="I20" s="2731"/>
      <c r="J20" s="2708"/>
      <c r="K20" s="2731"/>
      <c r="L20" s="2708"/>
      <c r="M20" s="1546">
        <v>100</v>
      </c>
      <c r="N20" s="1546"/>
      <c r="O20" s="1546"/>
      <c r="P20" s="1546">
        <v>133</v>
      </c>
      <c r="Q20" s="2732"/>
      <c r="R20" s="2733"/>
      <c r="S20" s="2734">
        <v>333</v>
      </c>
      <c r="T20" s="2735">
        <v>24975</v>
      </c>
    </row>
    <row r="21" spans="1:20" ht="15.75">
      <c r="A21" s="2730"/>
      <c r="B21" s="2736" t="s">
        <v>2193</v>
      </c>
      <c r="C21" s="2704"/>
      <c r="D21" s="2705"/>
      <c r="E21" s="2706"/>
      <c r="F21" s="2706"/>
      <c r="G21" s="2707"/>
      <c r="H21" s="2731"/>
      <c r="I21" s="2731"/>
      <c r="J21" s="2708"/>
      <c r="K21" s="2731"/>
      <c r="L21" s="2708"/>
      <c r="M21" s="1546"/>
      <c r="N21" s="1546"/>
      <c r="O21" s="1546"/>
      <c r="P21" s="2712"/>
      <c r="Q21" s="2737"/>
      <c r="R21" s="2738"/>
      <c r="S21" s="2739"/>
      <c r="T21" s="2740">
        <f>SUM(T9:T20)</f>
        <v>75000</v>
      </c>
    </row>
    <row r="22" spans="1:20" ht="15">
      <c r="A22" s="1319"/>
      <c r="B22" s="2741"/>
      <c r="C22" s="2741"/>
      <c r="D22" s="2742"/>
      <c r="E22" s="2743"/>
      <c r="F22" s="2743"/>
      <c r="G22" s="2744"/>
      <c r="H22" s="2712"/>
      <c r="I22" s="2712"/>
      <c r="J22" s="2713"/>
      <c r="K22" s="2712"/>
      <c r="L22" s="2713"/>
      <c r="M22" s="2712"/>
      <c r="N22" s="2712"/>
      <c r="O22" s="2712"/>
      <c r="P22" s="2712"/>
      <c r="Q22" s="2745"/>
      <c r="R22" s="2746"/>
      <c r="S22" s="2716"/>
      <c r="T22" s="2747"/>
    </row>
    <row r="23" spans="1:20" ht="15">
      <c r="A23" s="2658" t="s">
        <v>867</v>
      </c>
      <c r="B23" s="2659"/>
      <c r="C23" s="2601"/>
      <c r="D23" s="2660"/>
      <c r="E23" s="2661"/>
      <c r="F23" s="2601"/>
      <c r="G23" s="2601"/>
      <c r="H23" s="2601"/>
      <c r="I23" s="2601"/>
      <c r="J23" s="2601"/>
      <c r="K23" s="2601"/>
      <c r="L23" s="2601"/>
      <c r="M23" s="1063"/>
      <c r="N23" s="1063"/>
      <c r="O23" s="1063"/>
      <c r="P23" s="1063"/>
      <c r="Q23" s="1063"/>
      <c r="R23" s="1063"/>
      <c r="S23" s="1063"/>
      <c r="T23" s="1063"/>
    </row>
    <row r="24" spans="1:20" ht="15.75">
      <c r="A24" s="1308"/>
      <c r="B24" s="47"/>
      <c r="C24" s="47"/>
      <c r="D24" s="47"/>
      <c r="E24" s="2748"/>
      <c r="F24" s="2749"/>
      <c r="G24" s="2750"/>
      <c r="H24" s="2751"/>
      <c r="I24" s="2751"/>
      <c r="J24" s="2751"/>
      <c r="K24" s="2751"/>
      <c r="L24" s="2751"/>
      <c r="M24" s="2751"/>
      <c r="N24" s="2751" t="s">
        <v>866</v>
      </c>
      <c r="O24" s="2751"/>
      <c r="P24" s="2751"/>
      <c r="Q24" s="2750"/>
      <c r="R24" s="2750"/>
      <c r="S24" s="2750"/>
      <c r="T24" s="2750"/>
    </row>
    <row r="25" spans="1:20" ht="13.5" customHeight="1">
      <c r="A25" s="798" t="s">
        <v>2194</v>
      </c>
      <c r="B25" s="798"/>
      <c r="C25" s="2659"/>
      <c r="D25" s="2601"/>
      <c r="E25" s="2660"/>
      <c r="F25" s="2676" t="s">
        <v>661</v>
      </c>
      <c r="G25" s="2676"/>
      <c r="H25" s="2601"/>
      <c r="I25" s="2662"/>
      <c r="J25" s="2662"/>
      <c r="K25" s="1063"/>
      <c r="L25" s="1063"/>
      <c r="M25" s="1063"/>
      <c r="N25" s="1063"/>
      <c r="O25" s="1063"/>
      <c r="P25" s="1063"/>
      <c r="Q25" s="1063"/>
      <c r="R25" s="1063"/>
      <c r="S25" s="1063"/>
      <c r="T25" s="1063"/>
    </row>
    <row r="26" spans="1:20" ht="15">
      <c r="A26" s="1063"/>
      <c r="B26" s="2668"/>
      <c r="C26" s="1822"/>
      <c r="D26" s="2601"/>
      <c r="E26" s="2660"/>
      <c r="F26" s="2661"/>
      <c r="G26" s="2601"/>
      <c r="H26" s="2669"/>
      <c r="I26" s="1063"/>
      <c r="J26" s="2601"/>
      <c r="K26" s="1063"/>
      <c r="L26" s="1063"/>
      <c r="M26" s="1063"/>
      <c r="N26" s="1063"/>
      <c r="O26" s="1063"/>
      <c r="P26" s="1063"/>
      <c r="Q26" s="1063"/>
      <c r="R26" s="1063"/>
      <c r="S26" s="1063"/>
      <c r="T26" s="1063"/>
    </row>
    <row r="27" spans="1:20" ht="15.75">
      <c r="A27" s="1063"/>
      <c r="B27" s="2668" t="s">
        <v>2195</v>
      </c>
      <c r="C27" s="1822"/>
      <c r="D27" s="2752"/>
      <c r="E27" s="2753"/>
      <c r="F27" s="2661"/>
      <c r="G27" s="2601"/>
      <c r="H27" s="2601"/>
      <c r="I27" s="2754" t="s">
        <v>2196</v>
      </c>
      <c r="J27" s="2754"/>
      <c r="K27" s="2755"/>
      <c r="L27" s="1063"/>
      <c r="M27" s="1063"/>
      <c r="N27" s="1063"/>
      <c r="O27" s="1063"/>
      <c r="P27" s="1063"/>
      <c r="Q27" s="1063"/>
      <c r="R27" s="1063"/>
      <c r="S27" s="1063"/>
      <c r="T27" s="1063"/>
    </row>
    <row r="28" spans="1:20" ht="15">
      <c r="A28" s="1063"/>
      <c r="B28" s="2670" t="s">
        <v>2197</v>
      </c>
      <c r="C28" s="1822"/>
      <c r="D28" s="2752"/>
      <c r="E28" s="2753"/>
      <c r="F28" s="2661"/>
      <c r="G28" s="2601"/>
      <c r="H28" s="2601"/>
      <c r="I28" s="2605" t="s">
        <v>2198</v>
      </c>
      <c r="J28" s="2601"/>
      <c r="K28" s="1063"/>
      <c r="L28" s="1063"/>
      <c r="M28" s="1063"/>
      <c r="N28" s="1063"/>
      <c r="O28" s="1063"/>
      <c r="P28" s="1063"/>
      <c r="Q28" s="1063"/>
      <c r="R28" s="1063"/>
      <c r="S28" s="1063"/>
      <c r="T28" s="1063"/>
    </row>
    <row r="29" spans="1:20" ht="15">
      <c r="A29" s="1063"/>
      <c r="B29" s="2668"/>
      <c r="C29" s="1822"/>
      <c r="D29" s="2601"/>
      <c r="E29" s="2660"/>
      <c r="F29" s="2661"/>
      <c r="G29" s="2601"/>
      <c r="H29" s="2669"/>
      <c r="I29" s="1063"/>
      <c r="J29" s="2601"/>
      <c r="K29" s="1063"/>
      <c r="L29" s="1063"/>
      <c r="M29" s="1063"/>
      <c r="N29" s="1063"/>
      <c r="O29" s="1063"/>
      <c r="P29" s="1063"/>
      <c r="Q29" s="1063"/>
      <c r="R29" s="1063"/>
      <c r="S29" s="1063"/>
      <c r="T29" s="1063"/>
    </row>
  </sheetData>
  <mergeCells count="10">
    <mergeCell ref="F25:G25"/>
    <mergeCell ref="I25:J25"/>
    <mergeCell ref="A1:T1"/>
    <mergeCell ref="A6:A7"/>
    <mergeCell ref="B6:B7"/>
    <mergeCell ref="C6:C7"/>
    <mergeCell ref="D6:D7"/>
    <mergeCell ref="E6:E7"/>
    <mergeCell ref="F6:F7"/>
    <mergeCell ref="G6:T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zoomScale="91" zoomScaleNormal="91" zoomScalePageLayoutView="82" workbookViewId="0" topLeftCell="A1">
      <selection activeCell="Q78" sqref="Q78"/>
    </sheetView>
  </sheetViews>
  <sheetFormatPr defaultColWidth="8.28125" defaultRowHeight="15"/>
  <cols>
    <col min="1" max="1" width="6.28125" style="1063" customWidth="1"/>
    <col min="2" max="2" width="23.7109375" style="1822" customWidth="1"/>
    <col min="3" max="3" width="9.00390625" style="1822" customWidth="1"/>
    <col min="4" max="4" width="9.8515625" style="1822" customWidth="1"/>
    <col min="5" max="5" width="10.28125" style="1063" customWidth="1"/>
    <col min="6" max="6" width="13.28125" style="1824" customWidth="1"/>
    <col min="7" max="9" width="4.8515625" style="1063" customWidth="1"/>
    <col min="10" max="10" width="4.421875" style="1063" customWidth="1"/>
    <col min="11" max="11" width="5.57421875" style="1063" customWidth="1"/>
    <col min="12" max="12" width="4.7109375" style="1063" customWidth="1"/>
    <col min="13" max="13" width="5.421875" style="1063" customWidth="1"/>
    <col min="14" max="14" width="5.140625" style="1063" customWidth="1"/>
    <col min="15" max="15" width="6.00390625" style="1063" customWidth="1"/>
    <col min="16" max="16" width="5.8515625" style="1063" customWidth="1"/>
    <col min="17" max="18" width="5.7109375" style="1063" customWidth="1"/>
    <col min="19" max="19" width="7.421875" style="1063" customWidth="1"/>
    <col min="20" max="20" width="15.00390625" style="1063" customWidth="1"/>
    <col min="21" max="21" width="13.421875" style="1063" hidden="1" customWidth="1"/>
    <col min="22" max="16384" width="8.28125" style="1063" customWidth="1"/>
  </cols>
  <sheetData>
    <row r="1" spans="1:20" ht="24" customHeight="1">
      <c r="A1" s="2687" t="s">
        <v>2175</v>
      </c>
      <c r="B1" s="2687"/>
      <c r="C1" s="2687"/>
      <c r="D1" s="2687"/>
      <c r="E1" s="2687"/>
      <c r="F1" s="2687"/>
      <c r="G1" s="2687"/>
      <c r="H1" s="2687"/>
      <c r="I1" s="2687"/>
      <c r="J1" s="2687"/>
      <c r="K1" s="2687"/>
      <c r="L1" s="2687"/>
      <c r="M1" s="2687"/>
      <c r="N1" s="2687"/>
      <c r="O1" s="2687"/>
      <c r="P1" s="2687"/>
      <c r="Q1" s="2687"/>
      <c r="R1" s="2687"/>
      <c r="S1" s="2687"/>
      <c r="T1" s="2687"/>
    </row>
    <row r="2" ht="3" customHeight="1">
      <c r="A2" s="2604"/>
    </row>
    <row r="3" ht="21" customHeight="1">
      <c r="A3" s="2604" t="s">
        <v>2176</v>
      </c>
    </row>
    <row r="4" ht="1.5" customHeight="1" hidden="1">
      <c r="A4" s="2604"/>
    </row>
    <row r="5" spans="1:16" ht="16.5" customHeight="1">
      <c r="A5" s="2688" t="s">
        <v>2209</v>
      </c>
      <c r="P5" s="2605"/>
    </row>
    <row r="6" ht="17.25" customHeight="1" thickBot="1">
      <c r="A6" s="2604" t="s">
        <v>2210</v>
      </c>
    </row>
    <row r="7" spans="1:21" s="1766" customFormat="1" ht="19.5" customHeight="1">
      <c r="A7" s="2606" t="s">
        <v>136</v>
      </c>
      <c r="B7" s="2756" t="s">
        <v>137</v>
      </c>
      <c r="C7" s="2690" t="s">
        <v>2178</v>
      </c>
      <c r="D7" s="2690" t="s">
        <v>139</v>
      </c>
      <c r="E7" s="2757" t="s">
        <v>140</v>
      </c>
      <c r="F7" s="2756" t="s">
        <v>141</v>
      </c>
      <c r="G7" s="2756" t="s">
        <v>19</v>
      </c>
      <c r="H7" s="2756"/>
      <c r="I7" s="2756"/>
      <c r="J7" s="2756"/>
      <c r="K7" s="2756"/>
      <c r="L7" s="2756"/>
      <c r="M7" s="2756"/>
      <c r="N7" s="2756"/>
      <c r="O7" s="2756"/>
      <c r="P7" s="2756"/>
      <c r="Q7" s="2756"/>
      <c r="R7" s="2691"/>
      <c r="S7" s="2691"/>
      <c r="T7" s="2758"/>
      <c r="U7" s="2818"/>
    </row>
    <row r="8" spans="1:21" s="1766" customFormat="1" ht="18.75" customHeight="1">
      <c r="A8" s="2759"/>
      <c r="B8" s="2760"/>
      <c r="C8" s="2761"/>
      <c r="D8" s="2694"/>
      <c r="E8" s="2762"/>
      <c r="F8" s="2760"/>
      <c r="G8" s="2695" t="s">
        <v>144</v>
      </c>
      <c r="H8" s="2695" t="s">
        <v>145</v>
      </c>
      <c r="I8" s="2695" t="s">
        <v>146</v>
      </c>
      <c r="J8" s="2695" t="s">
        <v>147</v>
      </c>
      <c r="K8" s="2695" t="s">
        <v>148</v>
      </c>
      <c r="L8" s="2695" t="s">
        <v>149</v>
      </c>
      <c r="M8" s="2695" t="s">
        <v>150</v>
      </c>
      <c r="N8" s="2695" t="s">
        <v>151</v>
      </c>
      <c r="O8" s="2695" t="s">
        <v>152</v>
      </c>
      <c r="P8" s="2695" t="s">
        <v>153</v>
      </c>
      <c r="Q8" s="2695" t="s">
        <v>154</v>
      </c>
      <c r="R8" s="2696" t="s">
        <v>155</v>
      </c>
      <c r="S8" s="2696" t="s">
        <v>156</v>
      </c>
      <c r="T8" s="2697" t="s">
        <v>143</v>
      </c>
      <c r="U8" s="2818"/>
    </row>
    <row r="9" spans="1:21" s="1766" customFormat="1" ht="17.25" customHeight="1">
      <c r="A9" s="2698"/>
      <c r="B9" s="2699" t="s">
        <v>1020</v>
      </c>
      <c r="C9" s="2700"/>
      <c r="D9" s="2701"/>
      <c r="E9" s="2702"/>
      <c r="F9" s="2695"/>
      <c r="G9" s="2695"/>
      <c r="H9" s="2695"/>
      <c r="I9" s="2695"/>
      <c r="J9" s="2695"/>
      <c r="K9" s="2695"/>
      <c r="L9" s="2695"/>
      <c r="M9" s="2695"/>
      <c r="N9" s="2695"/>
      <c r="O9" s="2695"/>
      <c r="P9" s="2695"/>
      <c r="Q9" s="2695"/>
      <c r="R9" s="2696"/>
      <c r="S9" s="2696"/>
      <c r="T9" s="2697"/>
      <c r="U9" s="2818"/>
    </row>
    <row r="10" spans="1:21" ht="15" customHeight="1">
      <c r="A10" s="2703"/>
      <c r="B10" s="2719" t="s">
        <v>2211</v>
      </c>
      <c r="C10" s="2719"/>
      <c r="D10" s="2986" t="s">
        <v>262</v>
      </c>
      <c r="E10" s="2987">
        <v>200</v>
      </c>
      <c r="F10" s="2987" t="s">
        <v>232</v>
      </c>
      <c r="G10" s="2988"/>
      <c r="H10" s="2989">
        <v>25</v>
      </c>
      <c r="I10" s="2989"/>
      <c r="J10" s="2990"/>
      <c r="K10" s="2989"/>
      <c r="L10" s="2990"/>
      <c r="M10" s="2989">
        <v>50</v>
      </c>
      <c r="N10" s="2989"/>
      <c r="O10" s="2989"/>
      <c r="P10" s="2989">
        <v>25</v>
      </c>
      <c r="Q10" s="2991"/>
      <c r="R10" s="2992"/>
      <c r="S10" s="2993">
        <v>100</v>
      </c>
      <c r="T10" s="2994">
        <v>20000</v>
      </c>
      <c r="U10" s="2631"/>
    </row>
    <row r="11" spans="1:21" ht="15" customHeight="1">
      <c r="A11" s="1319"/>
      <c r="B11" s="2719" t="s">
        <v>2212</v>
      </c>
      <c r="C11" s="2719"/>
      <c r="D11" s="2986" t="s">
        <v>262</v>
      </c>
      <c r="E11" s="2987">
        <v>220</v>
      </c>
      <c r="F11" s="2987" t="s">
        <v>232</v>
      </c>
      <c r="G11" s="2988"/>
      <c r="H11" s="2995">
        <v>15</v>
      </c>
      <c r="I11" s="2995"/>
      <c r="J11" s="2996"/>
      <c r="K11" s="2995"/>
      <c r="L11" s="2996"/>
      <c r="M11" s="2995">
        <v>25</v>
      </c>
      <c r="N11" s="2995"/>
      <c r="O11" s="2995"/>
      <c r="P11" s="2995">
        <v>20</v>
      </c>
      <c r="Q11" s="2997"/>
      <c r="R11" s="2998"/>
      <c r="S11" s="2999">
        <v>60</v>
      </c>
      <c r="T11" s="3000">
        <v>13200</v>
      </c>
      <c r="U11" s="2631"/>
    </row>
    <row r="12" spans="1:21" ht="15" customHeight="1">
      <c r="A12" s="1319"/>
      <c r="B12" s="2719" t="s">
        <v>2213</v>
      </c>
      <c r="C12" s="2719"/>
      <c r="D12" s="2986" t="s">
        <v>278</v>
      </c>
      <c r="E12" s="2987">
        <v>200</v>
      </c>
      <c r="F12" s="2987" t="s">
        <v>232</v>
      </c>
      <c r="G12" s="2988"/>
      <c r="H12" s="2995"/>
      <c r="I12" s="2995"/>
      <c r="J12" s="2996"/>
      <c r="K12" s="2995"/>
      <c r="L12" s="2996"/>
      <c r="M12" s="3001">
        <v>3</v>
      </c>
      <c r="N12" s="3001"/>
      <c r="O12" s="3001"/>
      <c r="P12" s="3001"/>
      <c r="Q12" s="2997"/>
      <c r="R12" s="2998"/>
      <c r="S12" s="2999">
        <v>3</v>
      </c>
      <c r="T12" s="3000">
        <v>600</v>
      </c>
      <c r="U12" s="2631"/>
    </row>
    <row r="13" spans="1:21" ht="15" customHeight="1">
      <c r="A13" s="1319"/>
      <c r="B13" s="2719" t="s">
        <v>2214</v>
      </c>
      <c r="C13" s="2719"/>
      <c r="D13" s="2986" t="s">
        <v>274</v>
      </c>
      <c r="E13" s="2987">
        <v>25</v>
      </c>
      <c r="F13" s="2987" t="s">
        <v>232</v>
      </c>
      <c r="G13" s="2988"/>
      <c r="H13" s="2995">
        <v>3</v>
      </c>
      <c r="I13" s="2995"/>
      <c r="J13" s="2996"/>
      <c r="K13" s="2995"/>
      <c r="L13" s="2996"/>
      <c r="M13" s="2995">
        <v>3</v>
      </c>
      <c r="N13" s="2995"/>
      <c r="O13" s="2995"/>
      <c r="P13" s="2995">
        <v>3</v>
      </c>
      <c r="Q13" s="2997"/>
      <c r="R13" s="2998"/>
      <c r="S13" s="2999">
        <v>9</v>
      </c>
      <c r="T13" s="3000">
        <v>225</v>
      </c>
      <c r="U13" s="2631"/>
    </row>
    <row r="14" spans="1:21" ht="15" customHeight="1">
      <c r="A14" s="1319"/>
      <c r="B14" s="2719" t="s">
        <v>2215</v>
      </c>
      <c r="C14" s="2719"/>
      <c r="D14" s="2986" t="s">
        <v>278</v>
      </c>
      <c r="E14" s="2987">
        <v>100</v>
      </c>
      <c r="F14" s="2987" t="s">
        <v>232</v>
      </c>
      <c r="G14" s="2988"/>
      <c r="H14" s="2995">
        <v>2</v>
      </c>
      <c r="I14" s="2995"/>
      <c r="J14" s="2996"/>
      <c r="K14" s="2995"/>
      <c r="L14" s="2996"/>
      <c r="M14" s="2995">
        <v>2</v>
      </c>
      <c r="N14" s="2995"/>
      <c r="O14" s="2995"/>
      <c r="P14" s="3001">
        <v>2</v>
      </c>
      <c r="Q14" s="3002"/>
      <c r="R14" s="3003"/>
      <c r="S14" s="2999">
        <v>6</v>
      </c>
      <c r="T14" s="3000">
        <v>600</v>
      </c>
      <c r="U14" s="2631"/>
    </row>
    <row r="15" spans="1:21" ht="15" customHeight="1">
      <c r="A15" s="2703"/>
      <c r="B15" s="2719" t="s">
        <v>2216</v>
      </c>
      <c r="C15" s="2719"/>
      <c r="D15" s="2986" t="s">
        <v>278</v>
      </c>
      <c r="E15" s="2987">
        <v>5</v>
      </c>
      <c r="F15" s="2987" t="s">
        <v>232</v>
      </c>
      <c r="G15" s="2988"/>
      <c r="H15" s="2989">
        <v>200</v>
      </c>
      <c r="I15" s="3004"/>
      <c r="J15" s="3005"/>
      <c r="K15" s="3004"/>
      <c r="L15" s="2990"/>
      <c r="M15" s="2995">
        <v>100</v>
      </c>
      <c r="N15" s="2995"/>
      <c r="O15" s="2995"/>
      <c r="P15" s="2995">
        <v>100</v>
      </c>
      <c r="Q15" s="2997"/>
      <c r="R15" s="2998"/>
      <c r="S15" s="2999">
        <v>400</v>
      </c>
      <c r="T15" s="3000">
        <v>2000</v>
      </c>
      <c r="U15" s="2631"/>
    </row>
    <row r="16" spans="1:21" ht="15" customHeight="1">
      <c r="A16" s="1319"/>
      <c r="B16" s="2719" t="s">
        <v>2217</v>
      </c>
      <c r="C16" s="2719"/>
      <c r="D16" s="2986" t="s">
        <v>589</v>
      </c>
      <c r="E16" s="2987">
        <v>650</v>
      </c>
      <c r="F16" s="2987" t="s">
        <v>232</v>
      </c>
      <c r="G16" s="2988"/>
      <c r="H16" s="3004"/>
      <c r="I16" s="3004"/>
      <c r="J16" s="3005"/>
      <c r="K16" s="3004"/>
      <c r="L16" s="2990"/>
      <c r="M16" s="2989">
        <v>2</v>
      </c>
      <c r="N16" s="3004"/>
      <c r="O16" s="3004"/>
      <c r="P16" s="3004"/>
      <c r="Q16" s="3006"/>
      <c r="R16" s="3007"/>
      <c r="S16" s="2993">
        <v>2</v>
      </c>
      <c r="T16" s="2994">
        <v>1300</v>
      </c>
      <c r="U16" s="3008"/>
    </row>
    <row r="17" spans="1:21" ht="15" customHeight="1">
      <c r="A17" s="1319"/>
      <c r="B17" s="2719" t="s">
        <v>2218</v>
      </c>
      <c r="C17" s="2719"/>
      <c r="D17" s="2986" t="s">
        <v>589</v>
      </c>
      <c r="E17" s="2987">
        <v>15</v>
      </c>
      <c r="F17" s="2987" t="s">
        <v>232</v>
      </c>
      <c r="G17" s="2988"/>
      <c r="H17" s="2993">
        <v>12</v>
      </c>
      <c r="I17" s="2989"/>
      <c r="J17" s="2990"/>
      <c r="K17" s="2995"/>
      <c r="L17" s="2996"/>
      <c r="M17" s="2989">
        <v>12</v>
      </c>
      <c r="N17" s="2989"/>
      <c r="O17" s="2989"/>
      <c r="P17" s="2989"/>
      <c r="Q17" s="3009"/>
      <c r="R17" s="3010"/>
      <c r="S17" s="3011">
        <v>24</v>
      </c>
      <c r="T17" s="3012">
        <v>360</v>
      </c>
      <c r="U17" s="3013" t="s">
        <v>2382</v>
      </c>
    </row>
    <row r="18" spans="1:21" ht="15" customHeight="1">
      <c r="A18" s="1319"/>
      <c r="B18" s="2719" t="s">
        <v>2219</v>
      </c>
      <c r="C18" s="2719"/>
      <c r="D18" s="2986" t="s">
        <v>274</v>
      </c>
      <c r="E18" s="2987">
        <v>25</v>
      </c>
      <c r="F18" s="2987" t="s">
        <v>232</v>
      </c>
      <c r="G18" s="2988"/>
      <c r="H18" s="2989">
        <v>3</v>
      </c>
      <c r="I18" s="2989"/>
      <c r="J18" s="2990"/>
      <c r="K18" s="2989"/>
      <c r="L18" s="2990"/>
      <c r="M18" s="2989">
        <v>3</v>
      </c>
      <c r="N18" s="2989"/>
      <c r="O18" s="3004"/>
      <c r="P18" s="2989">
        <v>3</v>
      </c>
      <c r="Q18" s="2991"/>
      <c r="R18" s="2992"/>
      <c r="S18" s="2993">
        <v>9</v>
      </c>
      <c r="T18" s="2994">
        <v>225</v>
      </c>
      <c r="U18" s="3014" t="s">
        <v>2383</v>
      </c>
    </row>
    <row r="19" spans="1:21" ht="15" customHeight="1">
      <c r="A19" s="1319"/>
      <c r="B19" s="2719" t="s">
        <v>2220</v>
      </c>
      <c r="C19" s="2719"/>
      <c r="D19" s="2986" t="s">
        <v>278</v>
      </c>
      <c r="E19" s="2987">
        <v>35</v>
      </c>
      <c r="F19" s="2987" t="s">
        <v>232</v>
      </c>
      <c r="G19" s="2988"/>
      <c r="H19" s="3004"/>
      <c r="I19" s="3004"/>
      <c r="J19" s="3005"/>
      <c r="K19" s="3004"/>
      <c r="L19" s="3005"/>
      <c r="M19" s="3004"/>
      <c r="N19" s="3004"/>
      <c r="O19" s="3004"/>
      <c r="P19" s="2989">
        <v>2</v>
      </c>
      <c r="Q19" s="3006"/>
      <c r="R19" s="3007"/>
      <c r="S19" s="3015">
        <v>2</v>
      </c>
      <c r="T19" s="2994">
        <v>70</v>
      </c>
      <c r="U19" s="3008"/>
    </row>
    <row r="20" spans="1:21" ht="15" customHeight="1">
      <c r="A20" s="1319"/>
      <c r="B20" s="2719" t="s">
        <v>2221</v>
      </c>
      <c r="C20" s="2719"/>
      <c r="D20" s="2986" t="s">
        <v>278</v>
      </c>
      <c r="E20" s="2987">
        <v>150</v>
      </c>
      <c r="F20" s="2987" t="s">
        <v>232</v>
      </c>
      <c r="G20" s="2988"/>
      <c r="H20" s="2993">
        <v>6</v>
      </c>
      <c r="I20" s="3016"/>
      <c r="J20" s="2990"/>
      <c r="K20" s="2995"/>
      <c r="L20" s="2996"/>
      <c r="M20" s="2989">
        <v>6</v>
      </c>
      <c r="N20" s="2989"/>
      <c r="O20" s="3016"/>
      <c r="P20" s="2989">
        <v>6</v>
      </c>
      <c r="Q20" s="3017"/>
      <c r="R20" s="3018"/>
      <c r="S20" s="3019">
        <v>18</v>
      </c>
      <c r="T20" s="3020">
        <v>2700</v>
      </c>
      <c r="U20" s="3013" t="s">
        <v>2382</v>
      </c>
    </row>
    <row r="21" spans="1:21" ht="15" customHeight="1">
      <c r="A21" s="2730"/>
      <c r="B21" s="2719" t="s">
        <v>2222</v>
      </c>
      <c r="C21" s="2719"/>
      <c r="D21" s="2986" t="s">
        <v>278</v>
      </c>
      <c r="E21" s="2987">
        <v>55</v>
      </c>
      <c r="F21" s="2987" t="s">
        <v>232</v>
      </c>
      <c r="G21" s="2988"/>
      <c r="H21" s="3016">
        <v>6</v>
      </c>
      <c r="I21" s="3016"/>
      <c r="J21" s="2990"/>
      <c r="K21" s="3016"/>
      <c r="L21" s="2990"/>
      <c r="M21" s="2989">
        <v>6</v>
      </c>
      <c r="N21" s="2989"/>
      <c r="O21" s="2989"/>
      <c r="P21" s="2989">
        <v>6</v>
      </c>
      <c r="Q21" s="3021"/>
      <c r="R21" s="3022"/>
      <c r="S21" s="3023">
        <v>18</v>
      </c>
      <c r="T21" s="3024">
        <v>990</v>
      </c>
      <c r="U21" s="3013" t="s">
        <v>2382</v>
      </c>
    </row>
    <row r="22" spans="1:21" ht="15" customHeight="1">
      <c r="A22" s="2730"/>
      <c r="B22" s="2719" t="s">
        <v>1231</v>
      </c>
      <c r="C22" s="2719"/>
      <c r="D22" s="2986" t="s">
        <v>1102</v>
      </c>
      <c r="E22" s="2987">
        <v>25</v>
      </c>
      <c r="F22" s="2987" t="s">
        <v>232</v>
      </c>
      <c r="G22" s="2988"/>
      <c r="H22" s="3016">
        <v>3</v>
      </c>
      <c r="I22" s="3016"/>
      <c r="J22" s="2990"/>
      <c r="K22" s="3016"/>
      <c r="L22" s="2990"/>
      <c r="M22" s="2989">
        <v>3</v>
      </c>
      <c r="N22" s="2989"/>
      <c r="O22" s="2989"/>
      <c r="P22" s="2995"/>
      <c r="Q22" s="3025"/>
      <c r="R22" s="3026"/>
      <c r="S22" s="3027">
        <v>6</v>
      </c>
      <c r="T22" s="3024">
        <v>150</v>
      </c>
      <c r="U22" s="3013"/>
    </row>
    <row r="23" spans="1:21" ht="15" customHeight="1">
      <c r="A23" s="2730"/>
      <c r="B23" s="2719" t="s">
        <v>2223</v>
      </c>
      <c r="C23" s="2719"/>
      <c r="D23" s="2986" t="s">
        <v>278</v>
      </c>
      <c r="E23" s="2987">
        <v>20</v>
      </c>
      <c r="F23" s="2987" t="s">
        <v>232</v>
      </c>
      <c r="G23" s="2988"/>
      <c r="H23" s="3016">
        <v>6</v>
      </c>
      <c r="I23" s="3016"/>
      <c r="J23" s="2990"/>
      <c r="K23" s="3016"/>
      <c r="L23" s="2990"/>
      <c r="M23" s="2989">
        <v>6</v>
      </c>
      <c r="N23" s="2989"/>
      <c r="O23" s="2989"/>
      <c r="P23" s="2989">
        <v>6</v>
      </c>
      <c r="Q23" s="3021"/>
      <c r="R23" s="3022"/>
      <c r="S23" s="3023">
        <v>18</v>
      </c>
      <c r="T23" s="3024">
        <v>360</v>
      </c>
      <c r="U23" s="3013"/>
    </row>
    <row r="24" spans="1:21" ht="15" customHeight="1">
      <c r="A24" s="2730"/>
      <c r="B24" s="3028" t="s">
        <v>2224</v>
      </c>
      <c r="C24" s="3028"/>
      <c r="D24" s="3029" t="s">
        <v>278</v>
      </c>
      <c r="E24" s="3030">
        <v>15</v>
      </c>
      <c r="F24" s="3030" t="s">
        <v>232</v>
      </c>
      <c r="G24" s="3031"/>
      <c r="H24" s="3032">
        <v>6</v>
      </c>
      <c r="I24" s="3032"/>
      <c r="J24" s="2996"/>
      <c r="K24" s="3032"/>
      <c r="L24" s="2996"/>
      <c r="M24" s="2995">
        <v>6</v>
      </c>
      <c r="N24" s="2995"/>
      <c r="O24" s="2995"/>
      <c r="P24" s="2995"/>
      <c r="Q24" s="3025"/>
      <c r="R24" s="3026"/>
      <c r="S24" s="3027">
        <v>12</v>
      </c>
      <c r="T24" s="3033">
        <v>180</v>
      </c>
      <c r="U24" s="3013"/>
    </row>
    <row r="25" spans="1:21" ht="15" customHeight="1">
      <c r="A25" s="2730"/>
      <c r="B25" s="3028" t="s">
        <v>2225</v>
      </c>
      <c r="C25" s="3028"/>
      <c r="D25" s="3029" t="s">
        <v>589</v>
      </c>
      <c r="E25" s="3030">
        <v>8</v>
      </c>
      <c r="F25" s="3030" t="s">
        <v>232</v>
      </c>
      <c r="G25" s="3031"/>
      <c r="H25" s="3032">
        <v>12</v>
      </c>
      <c r="I25" s="3032"/>
      <c r="J25" s="2996"/>
      <c r="K25" s="3032"/>
      <c r="L25" s="2996"/>
      <c r="M25" s="2995">
        <v>12</v>
      </c>
      <c r="N25" s="2995"/>
      <c r="O25" s="2995"/>
      <c r="P25" s="2995"/>
      <c r="Q25" s="3025"/>
      <c r="R25" s="3026"/>
      <c r="S25" s="3027">
        <v>24</v>
      </c>
      <c r="T25" s="3033">
        <v>192</v>
      </c>
      <c r="U25" s="3013"/>
    </row>
    <row r="26" spans="1:21" ht="15" customHeight="1">
      <c r="A26" s="2730"/>
      <c r="B26" s="2719" t="s">
        <v>2226</v>
      </c>
      <c r="C26" s="2719"/>
      <c r="D26" s="2986" t="s">
        <v>278</v>
      </c>
      <c r="E26" s="2987">
        <v>25</v>
      </c>
      <c r="F26" s="2987" t="s">
        <v>232</v>
      </c>
      <c r="G26" s="2988"/>
      <c r="H26" s="3016">
        <v>2</v>
      </c>
      <c r="I26" s="3016"/>
      <c r="J26" s="2990"/>
      <c r="K26" s="3016"/>
      <c r="L26" s="2990"/>
      <c r="M26" s="2989">
        <v>2</v>
      </c>
      <c r="N26" s="2989"/>
      <c r="O26" s="2989"/>
      <c r="P26" s="2995"/>
      <c r="Q26" s="3025"/>
      <c r="R26" s="3026"/>
      <c r="S26" s="3027">
        <v>4</v>
      </c>
      <c r="T26" s="3024">
        <v>100</v>
      </c>
      <c r="U26" s="3013"/>
    </row>
    <row r="27" spans="1:21" ht="15" customHeight="1">
      <c r="A27" s="2730"/>
      <c r="B27" s="2719" t="s">
        <v>2227</v>
      </c>
      <c r="C27" s="2719"/>
      <c r="D27" s="2986" t="s">
        <v>172</v>
      </c>
      <c r="E27" s="2987">
        <v>15</v>
      </c>
      <c r="F27" s="2987" t="s">
        <v>232</v>
      </c>
      <c r="G27" s="2988"/>
      <c r="H27" s="3016">
        <v>3</v>
      </c>
      <c r="I27" s="3016"/>
      <c r="J27" s="2990"/>
      <c r="K27" s="3016"/>
      <c r="L27" s="2990"/>
      <c r="M27" s="2989">
        <v>3</v>
      </c>
      <c r="N27" s="2989"/>
      <c r="O27" s="2989"/>
      <c r="P27" s="2995">
        <v>3</v>
      </c>
      <c r="Q27" s="3025"/>
      <c r="R27" s="3026"/>
      <c r="S27" s="3027">
        <v>9</v>
      </c>
      <c r="T27" s="3024">
        <v>135</v>
      </c>
      <c r="U27" s="3013"/>
    </row>
    <row r="28" spans="1:21" ht="15" customHeight="1">
      <c r="A28" s="2730"/>
      <c r="B28" s="2719" t="s">
        <v>2228</v>
      </c>
      <c r="C28" s="2719"/>
      <c r="D28" s="2986" t="s">
        <v>172</v>
      </c>
      <c r="E28" s="2987">
        <v>35</v>
      </c>
      <c r="F28" s="2987" t="s">
        <v>232</v>
      </c>
      <c r="G28" s="2988"/>
      <c r="H28" s="3016">
        <v>3</v>
      </c>
      <c r="I28" s="3016"/>
      <c r="J28" s="2990"/>
      <c r="K28" s="3016"/>
      <c r="L28" s="2990"/>
      <c r="M28" s="2989">
        <v>3</v>
      </c>
      <c r="N28" s="2989"/>
      <c r="O28" s="2989"/>
      <c r="P28" s="2995">
        <v>3</v>
      </c>
      <c r="Q28" s="3025"/>
      <c r="R28" s="3026"/>
      <c r="S28" s="3027">
        <v>9</v>
      </c>
      <c r="T28" s="3024">
        <v>315</v>
      </c>
      <c r="U28" s="3013"/>
    </row>
    <row r="29" spans="1:21" ht="17.25" customHeight="1">
      <c r="A29" s="2730"/>
      <c r="B29" s="2719" t="s">
        <v>2229</v>
      </c>
      <c r="C29" s="2719"/>
      <c r="D29" s="2986" t="s">
        <v>274</v>
      </c>
      <c r="E29" s="2987">
        <v>75</v>
      </c>
      <c r="F29" s="2987" t="s">
        <v>232</v>
      </c>
      <c r="G29" s="2988"/>
      <c r="H29" s="3016">
        <v>3</v>
      </c>
      <c r="I29" s="3016"/>
      <c r="J29" s="2987"/>
      <c r="K29" s="3016"/>
      <c r="L29" s="2990"/>
      <c r="M29" s="2989">
        <v>3</v>
      </c>
      <c r="N29" s="2989"/>
      <c r="O29" s="2989"/>
      <c r="P29" s="2995">
        <v>2</v>
      </c>
      <c r="Q29" s="3025"/>
      <c r="R29" s="3026"/>
      <c r="S29" s="3027">
        <v>8</v>
      </c>
      <c r="T29" s="3024">
        <v>600</v>
      </c>
      <c r="U29" s="3013"/>
    </row>
    <row r="30" spans="1:21" ht="17.25" customHeight="1">
      <c r="A30" s="1319"/>
      <c r="B30" s="2719" t="s">
        <v>2230</v>
      </c>
      <c r="C30" s="2719"/>
      <c r="D30" s="2986" t="s">
        <v>278</v>
      </c>
      <c r="E30" s="2987">
        <v>35</v>
      </c>
      <c r="F30" s="2987" t="s">
        <v>232</v>
      </c>
      <c r="G30" s="2988"/>
      <c r="H30" s="2995">
        <v>6</v>
      </c>
      <c r="I30" s="2995"/>
      <c r="J30" s="2996"/>
      <c r="K30" s="2995"/>
      <c r="L30" s="2996"/>
      <c r="M30" s="2995">
        <v>6</v>
      </c>
      <c r="N30" s="2995"/>
      <c r="O30" s="2995"/>
      <c r="P30" s="2995"/>
      <c r="Q30" s="2997"/>
      <c r="R30" s="2998"/>
      <c r="S30" s="2999">
        <v>12</v>
      </c>
      <c r="T30" s="3034">
        <v>420</v>
      </c>
      <c r="U30" s="2631"/>
    </row>
    <row r="31" spans="1:21" ht="19.5" customHeight="1">
      <c r="A31" s="1319"/>
      <c r="B31" s="2719" t="s">
        <v>2231</v>
      </c>
      <c r="C31" s="2719"/>
      <c r="D31" s="2986" t="s">
        <v>1196</v>
      </c>
      <c r="E31" s="2987">
        <v>100</v>
      </c>
      <c r="F31" s="2987" t="s">
        <v>232</v>
      </c>
      <c r="G31" s="2988"/>
      <c r="H31" s="2995">
        <v>3</v>
      </c>
      <c r="I31" s="2995"/>
      <c r="J31" s="2996"/>
      <c r="K31" s="2995"/>
      <c r="L31" s="2996"/>
      <c r="M31" s="3001">
        <v>3</v>
      </c>
      <c r="N31" s="3001"/>
      <c r="O31" s="3001"/>
      <c r="P31" s="3001">
        <v>3</v>
      </c>
      <c r="Q31" s="2997"/>
      <c r="R31" s="2998"/>
      <c r="S31" s="2999">
        <v>9</v>
      </c>
      <c r="T31" s="3034">
        <v>900</v>
      </c>
      <c r="U31" s="2631"/>
    </row>
    <row r="32" spans="1:21" ht="18" customHeight="1">
      <c r="A32" s="1319"/>
      <c r="B32" s="2719" t="s">
        <v>2232</v>
      </c>
      <c r="C32" s="2719"/>
      <c r="D32" s="2986" t="s">
        <v>278</v>
      </c>
      <c r="E32" s="2987">
        <v>150</v>
      </c>
      <c r="F32" s="2987" t="s">
        <v>232</v>
      </c>
      <c r="G32" s="2988"/>
      <c r="H32" s="2995">
        <v>1</v>
      </c>
      <c r="I32" s="2995"/>
      <c r="J32" s="2996"/>
      <c r="K32" s="2995"/>
      <c r="L32" s="2996"/>
      <c r="M32" s="2995">
        <v>1</v>
      </c>
      <c r="N32" s="2995"/>
      <c r="O32" s="2995"/>
      <c r="P32" s="2995">
        <v>1</v>
      </c>
      <c r="Q32" s="2997"/>
      <c r="R32" s="2998"/>
      <c r="S32" s="2999">
        <v>3</v>
      </c>
      <c r="T32" s="3034">
        <v>450</v>
      </c>
      <c r="U32" s="2631"/>
    </row>
    <row r="33" spans="1:21" ht="20.25" customHeight="1">
      <c r="A33" s="1319"/>
      <c r="B33" s="2719" t="s">
        <v>2234</v>
      </c>
      <c r="C33" s="2719"/>
      <c r="D33" s="2986" t="s">
        <v>1495</v>
      </c>
      <c r="E33" s="2987">
        <v>270</v>
      </c>
      <c r="F33" s="2987" t="s">
        <v>232</v>
      </c>
      <c r="G33" s="2988"/>
      <c r="H33" s="2995">
        <v>2</v>
      </c>
      <c r="I33" s="2995"/>
      <c r="J33" s="2996"/>
      <c r="K33" s="2995"/>
      <c r="L33" s="2996"/>
      <c r="M33" s="2995">
        <v>2</v>
      </c>
      <c r="N33" s="2995"/>
      <c r="O33" s="2995"/>
      <c r="P33" s="2995">
        <v>1</v>
      </c>
      <c r="Q33" s="3035"/>
      <c r="R33" s="3036"/>
      <c r="S33" s="2999">
        <v>5</v>
      </c>
      <c r="T33" s="3034">
        <v>1350</v>
      </c>
      <c r="U33" s="2631"/>
    </row>
    <row r="34" spans="1:21" ht="20.25" customHeight="1">
      <c r="A34" s="1319"/>
      <c r="B34" s="2719" t="s">
        <v>2235</v>
      </c>
      <c r="C34" s="2719"/>
      <c r="D34" s="2986" t="s">
        <v>1495</v>
      </c>
      <c r="E34" s="2987">
        <v>270</v>
      </c>
      <c r="F34" s="2987" t="s">
        <v>232</v>
      </c>
      <c r="G34" s="2988"/>
      <c r="H34" s="2995">
        <v>2</v>
      </c>
      <c r="I34" s="2995"/>
      <c r="J34" s="2996"/>
      <c r="K34" s="2995"/>
      <c r="L34" s="2996"/>
      <c r="M34" s="2995">
        <v>2</v>
      </c>
      <c r="N34" s="2995"/>
      <c r="O34" s="2995"/>
      <c r="P34" s="2995">
        <v>1</v>
      </c>
      <c r="Q34" s="3035"/>
      <c r="R34" s="3036"/>
      <c r="S34" s="2999">
        <v>5</v>
      </c>
      <c r="T34" s="3034">
        <v>1350</v>
      </c>
      <c r="U34" s="2631"/>
    </row>
    <row r="35" spans="1:21" ht="20.25" customHeight="1">
      <c r="A35" s="1319"/>
      <c r="B35" s="2719" t="s">
        <v>2233</v>
      </c>
      <c r="C35" s="2719"/>
      <c r="D35" s="2986" t="s">
        <v>1495</v>
      </c>
      <c r="E35" s="2987">
        <v>270</v>
      </c>
      <c r="F35" s="2987" t="s">
        <v>232</v>
      </c>
      <c r="G35" s="2988"/>
      <c r="H35" s="2995">
        <v>2</v>
      </c>
      <c r="I35" s="2995"/>
      <c r="J35" s="2996"/>
      <c r="K35" s="2995"/>
      <c r="L35" s="2996"/>
      <c r="M35" s="2995">
        <v>2</v>
      </c>
      <c r="N35" s="2995"/>
      <c r="O35" s="2995"/>
      <c r="P35" s="2995">
        <v>1</v>
      </c>
      <c r="Q35" s="3035"/>
      <c r="R35" s="3036"/>
      <c r="S35" s="2999">
        <v>5</v>
      </c>
      <c r="T35" s="3034">
        <v>1350</v>
      </c>
      <c r="U35" s="2631"/>
    </row>
    <row r="36" spans="1:21" ht="20.25" customHeight="1">
      <c r="A36" s="1319"/>
      <c r="B36" s="2719" t="s">
        <v>2236</v>
      </c>
      <c r="C36" s="2719"/>
      <c r="D36" s="2986" t="s">
        <v>1495</v>
      </c>
      <c r="E36" s="2987">
        <v>270</v>
      </c>
      <c r="F36" s="2987" t="s">
        <v>232</v>
      </c>
      <c r="G36" s="2988"/>
      <c r="H36" s="2995">
        <v>3</v>
      </c>
      <c r="I36" s="2995"/>
      <c r="J36" s="2996"/>
      <c r="K36" s="2995"/>
      <c r="L36" s="2996"/>
      <c r="M36" s="2995">
        <v>4</v>
      </c>
      <c r="N36" s="2995"/>
      <c r="O36" s="2995"/>
      <c r="P36" s="2995">
        <v>3</v>
      </c>
      <c r="Q36" s="3035"/>
      <c r="R36" s="3036"/>
      <c r="S36" s="2999">
        <v>10</v>
      </c>
      <c r="T36" s="3034">
        <v>2700</v>
      </c>
      <c r="U36" s="2631"/>
    </row>
    <row r="37" spans="1:21" ht="16.5" customHeight="1">
      <c r="A37" s="1319"/>
      <c r="B37" s="2719" t="s">
        <v>1106</v>
      </c>
      <c r="C37" s="2719"/>
      <c r="D37" s="2986" t="s">
        <v>1235</v>
      </c>
      <c r="E37" s="2987">
        <v>60</v>
      </c>
      <c r="F37" s="2987" t="s">
        <v>232</v>
      </c>
      <c r="G37" s="2988"/>
      <c r="H37" s="2989">
        <v>10</v>
      </c>
      <c r="I37" s="2989"/>
      <c r="J37" s="2990"/>
      <c r="K37" s="2989"/>
      <c r="L37" s="2990"/>
      <c r="M37" s="2989">
        <v>5</v>
      </c>
      <c r="N37" s="2989"/>
      <c r="O37" s="2989"/>
      <c r="P37" s="2989">
        <v>5</v>
      </c>
      <c r="Q37" s="2991"/>
      <c r="R37" s="2992"/>
      <c r="S37" s="2993">
        <v>20</v>
      </c>
      <c r="T37" s="3037">
        <v>1200</v>
      </c>
      <c r="U37" s="2631"/>
    </row>
    <row r="38" spans="1:21" ht="17.25" customHeight="1">
      <c r="A38" s="1319"/>
      <c r="B38" s="2719" t="s">
        <v>2230</v>
      </c>
      <c r="C38" s="2719"/>
      <c r="D38" s="2986" t="s">
        <v>278</v>
      </c>
      <c r="E38" s="2987">
        <v>35</v>
      </c>
      <c r="F38" s="2987" t="s">
        <v>232</v>
      </c>
      <c r="G38" s="2988"/>
      <c r="H38" s="2995">
        <v>6</v>
      </c>
      <c r="I38" s="2995"/>
      <c r="J38" s="2996"/>
      <c r="K38" s="2995"/>
      <c r="L38" s="2996"/>
      <c r="M38" s="2995">
        <v>6</v>
      </c>
      <c r="N38" s="2995"/>
      <c r="O38" s="2995"/>
      <c r="P38" s="2995"/>
      <c r="Q38" s="2997"/>
      <c r="R38" s="2998"/>
      <c r="S38" s="2999">
        <v>12</v>
      </c>
      <c r="T38" s="3034">
        <v>420</v>
      </c>
      <c r="U38" s="2631"/>
    </row>
    <row r="39" spans="1:21" ht="16.5" customHeight="1">
      <c r="A39" s="1319"/>
      <c r="B39" s="2719" t="s">
        <v>2231</v>
      </c>
      <c r="C39" s="2719"/>
      <c r="D39" s="2986" t="s">
        <v>1196</v>
      </c>
      <c r="E39" s="2987">
        <v>100</v>
      </c>
      <c r="F39" s="2987" t="s">
        <v>232</v>
      </c>
      <c r="G39" s="2988"/>
      <c r="H39" s="2995">
        <v>3</v>
      </c>
      <c r="I39" s="2995"/>
      <c r="J39" s="2996"/>
      <c r="K39" s="2995"/>
      <c r="L39" s="2996"/>
      <c r="M39" s="3001">
        <v>3</v>
      </c>
      <c r="N39" s="3001"/>
      <c r="O39" s="3001"/>
      <c r="P39" s="3001">
        <v>3</v>
      </c>
      <c r="Q39" s="2997"/>
      <c r="R39" s="2998"/>
      <c r="S39" s="2999">
        <v>9</v>
      </c>
      <c r="T39" s="3034">
        <v>900</v>
      </c>
      <c r="U39" s="2631"/>
    </row>
    <row r="40" spans="1:21" ht="18" customHeight="1">
      <c r="A40" s="1319"/>
      <c r="B40" s="2719" t="s">
        <v>2232</v>
      </c>
      <c r="C40" s="2719"/>
      <c r="D40" s="2986" t="s">
        <v>278</v>
      </c>
      <c r="E40" s="2987">
        <v>150</v>
      </c>
      <c r="F40" s="2987" t="s">
        <v>232</v>
      </c>
      <c r="G40" s="2988"/>
      <c r="H40" s="2995">
        <v>1</v>
      </c>
      <c r="I40" s="2995"/>
      <c r="J40" s="2996"/>
      <c r="K40" s="2995"/>
      <c r="L40" s="2996"/>
      <c r="M40" s="2995">
        <v>1</v>
      </c>
      <c r="N40" s="2995"/>
      <c r="O40" s="2995"/>
      <c r="P40" s="2995">
        <v>1</v>
      </c>
      <c r="Q40" s="2997"/>
      <c r="R40" s="2998"/>
      <c r="S40" s="2999">
        <v>3</v>
      </c>
      <c r="T40" s="3034">
        <v>450</v>
      </c>
      <c r="U40" s="2631"/>
    </row>
    <row r="41" spans="1:21" ht="16.5" customHeight="1">
      <c r="A41" s="1319"/>
      <c r="B41" s="2719" t="s">
        <v>2237</v>
      </c>
      <c r="C41" s="2719"/>
      <c r="D41" s="2986" t="s">
        <v>278</v>
      </c>
      <c r="E41" s="2987">
        <v>50</v>
      </c>
      <c r="F41" s="2987" t="s">
        <v>232</v>
      </c>
      <c r="G41" s="2988"/>
      <c r="H41" s="2995">
        <v>6</v>
      </c>
      <c r="I41" s="2995"/>
      <c r="J41" s="2996"/>
      <c r="K41" s="2995"/>
      <c r="L41" s="2996"/>
      <c r="M41" s="2995"/>
      <c r="N41" s="2995"/>
      <c r="O41" s="2995"/>
      <c r="P41" s="3001">
        <v>6</v>
      </c>
      <c r="Q41" s="3002"/>
      <c r="R41" s="3003"/>
      <c r="S41" s="2999">
        <v>12</v>
      </c>
      <c r="T41" s="3034">
        <v>600</v>
      </c>
      <c r="U41" s="2631"/>
    </row>
    <row r="42" spans="1:21" ht="17.25" customHeight="1">
      <c r="A42" s="1319"/>
      <c r="B42" s="2719" t="s">
        <v>2238</v>
      </c>
      <c r="C42" s="2719"/>
      <c r="D42" s="2986" t="s">
        <v>589</v>
      </c>
      <c r="E42" s="2987">
        <v>100</v>
      </c>
      <c r="F42" s="2987" t="s">
        <v>232</v>
      </c>
      <c r="G42" s="2988"/>
      <c r="H42" s="2995">
        <v>2</v>
      </c>
      <c r="I42" s="2995"/>
      <c r="J42" s="2996"/>
      <c r="K42" s="2995"/>
      <c r="L42" s="2996"/>
      <c r="M42" s="2995"/>
      <c r="N42" s="2995"/>
      <c r="O42" s="2995"/>
      <c r="P42" s="3001">
        <v>2</v>
      </c>
      <c r="Q42" s="3002"/>
      <c r="R42" s="3003"/>
      <c r="S42" s="2999">
        <v>4</v>
      </c>
      <c r="T42" s="3034">
        <v>400</v>
      </c>
      <c r="U42" s="2631"/>
    </row>
    <row r="43" spans="1:21" ht="15.75" customHeight="1">
      <c r="A43" s="2703"/>
      <c r="B43" s="2719" t="s">
        <v>350</v>
      </c>
      <c r="C43" s="2719"/>
      <c r="D43" s="2986" t="s">
        <v>2239</v>
      </c>
      <c r="E43" s="2987">
        <v>280</v>
      </c>
      <c r="F43" s="2987" t="s">
        <v>232</v>
      </c>
      <c r="G43" s="2988"/>
      <c r="H43" s="2989">
        <v>3</v>
      </c>
      <c r="I43" s="3004"/>
      <c r="J43" s="3005"/>
      <c r="K43" s="3004"/>
      <c r="L43" s="2990"/>
      <c r="M43" s="2995">
        <v>3</v>
      </c>
      <c r="N43" s="2995"/>
      <c r="O43" s="2995"/>
      <c r="P43" s="2995">
        <v>3</v>
      </c>
      <c r="Q43" s="2997"/>
      <c r="R43" s="2998"/>
      <c r="S43" s="2999">
        <v>9</v>
      </c>
      <c r="T43" s="3034">
        <v>2520</v>
      </c>
      <c r="U43" s="2631"/>
    </row>
    <row r="44" spans="1:21" ht="17.25" customHeight="1">
      <c r="A44" s="1319"/>
      <c r="B44" s="2719" t="s">
        <v>2240</v>
      </c>
      <c r="C44" s="2719"/>
      <c r="D44" s="2986" t="s">
        <v>2239</v>
      </c>
      <c r="E44" s="2987">
        <v>280</v>
      </c>
      <c r="F44" s="2987" t="s">
        <v>232</v>
      </c>
      <c r="G44" s="2988"/>
      <c r="H44" s="2989">
        <v>3</v>
      </c>
      <c r="I44" s="2989"/>
      <c r="J44" s="2990"/>
      <c r="K44" s="2989"/>
      <c r="L44" s="2990"/>
      <c r="M44" s="2989"/>
      <c r="N44" s="2989"/>
      <c r="O44" s="2989"/>
      <c r="P44" s="2989">
        <v>3</v>
      </c>
      <c r="Q44" s="2991"/>
      <c r="R44" s="2992"/>
      <c r="S44" s="2993">
        <v>6</v>
      </c>
      <c r="T44" s="3037">
        <v>1680</v>
      </c>
      <c r="U44" s="3008"/>
    </row>
    <row r="45" spans="1:21" ht="17.25" customHeight="1">
      <c r="A45" s="1319"/>
      <c r="B45" s="2719" t="s">
        <v>2241</v>
      </c>
      <c r="C45" s="2719"/>
      <c r="D45" s="2986" t="s">
        <v>844</v>
      </c>
      <c r="E45" s="2987">
        <v>650</v>
      </c>
      <c r="F45" s="2987" t="s">
        <v>232</v>
      </c>
      <c r="G45" s="2988"/>
      <c r="H45" s="2993">
        <v>1</v>
      </c>
      <c r="I45" s="2989"/>
      <c r="J45" s="2990"/>
      <c r="K45" s="2995"/>
      <c r="L45" s="2996"/>
      <c r="M45" s="2989">
        <v>1</v>
      </c>
      <c r="N45" s="2989"/>
      <c r="O45" s="2989"/>
      <c r="P45" s="2989">
        <v>1</v>
      </c>
      <c r="Q45" s="3009"/>
      <c r="R45" s="3010"/>
      <c r="S45" s="3011">
        <v>3</v>
      </c>
      <c r="T45" s="3038">
        <v>1950</v>
      </c>
      <c r="U45" s="3013" t="s">
        <v>2382</v>
      </c>
    </row>
    <row r="46" spans="1:21" ht="30" customHeight="1">
      <c r="A46" s="1319"/>
      <c r="B46" s="3039" t="s">
        <v>2242</v>
      </c>
      <c r="C46" s="2719"/>
      <c r="D46" s="2986" t="s">
        <v>278</v>
      </c>
      <c r="E46" s="2987">
        <v>90</v>
      </c>
      <c r="F46" s="2987" t="s">
        <v>232</v>
      </c>
      <c r="G46" s="2988"/>
      <c r="H46" s="2989">
        <v>20</v>
      </c>
      <c r="I46" s="2989"/>
      <c r="J46" s="2990"/>
      <c r="K46" s="2989"/>
      <c r="L46" s="2990"/>
      <c r="M46" s="2989"/>
      <c r="N46" s="2989"/>
      <c r="O46" s="2989"/>
      <c r="P46" s="2989">
        <v>4</v>
      </c>
      <c r="Q46" s="2991"/>
      <c r="R46" s="2992"/>
      <c r="S46" s="2993">
        <v>24</v>
      </c>
      <c r="T46" s="3037">
        <v>2160</v>
      </c>
      <c r="U46" s="3014" t="s">
        <v>2383</v>
      </c>
    </row>
    <row r="47" spans="1:21" ht="18" customHeight="1">
      <c r="A47" s="1319"/>
      <c r="B47" s="3039" t="s">
        <v>2243</v>
      </c>
      <c r="C47" s="2719"/>
      <c r="D47" s="2986" t="s">
        <v>589</v>
      </c>
      <c r="E47" s="2987">
        <v>100</v>
      </c>
      <c r="F47" s="2987" t="s">
        <v>232</v>
      </c>
      <c r="G47" s="2988"/>
      <c r="H47" s="2989">
        <v>10</v>
      </c>
      <c r="I47" s="2989"/>
      <c r="J47" s="2990"/>
      <c r="K47" s="2989"/>
      <c r="L47" s="2990"/>
      <c r="M47" s="2989">
        <v>10</v>
      </c>
      <c r="N47" s="2989"/>
      <c r="O47" s="2989"/>
      <c r="P47" s="2989"/>
      <c r="Q47" s="2991"/>
      <c r="R47" s="2992"/>
      <c r="S47" s="2993">
        <v>20</v>
      </c>
      <c r="T47" s="3037">
        <v>2000</v>
      </c>
      <c r="U47" s="3040"/>
    </row>
    <row r="48" spans="1:21" ht="22.5" customHeight="1">
      <c r="A48" s="1319"/>
      <c r="B48" s="3039" t="s">
        <v>2244</v>
      </c>
      <c r="C48" s="2719"/>
      <c r="D48" s="2986" t="s">
        <v>278</v>
      </c>
      <c r="E48" s="2987">
        <v>60</v>
      </c>
      <c r="F48" s="2987" t="s">
        <v>232</v>
      </c>
      <c r="G48" s="2988"/>
      <c r="H48" s="2989">
        <v>2</v>
      </c>
      <c r="I48" s="2989"/>
      <c r="J48" s="2990"/>
      <c r="K48" s="2989"/>
      <c r="L48" s="2990"/>
      <c r="M48" s="2989"/>
      <c r="N48" s="2989"/>
      <c r="O48" s="2989"/>
      <c r="P48" s="2989"/>
      <c r="Q48" s="2991"/>
      <c r="R48" s="2992"/>
      <c r="S48" s="2993">
        <v>2</v>
      </c>
      <c r="T48" s="3037">
        <v>120</v>
      </c>
      <c r="U48" s="3040"/>
    </row>
    <row r="49" spans="1:21" ht="17.25" customHeight="1">
      <c r="A49" s="1319"/>
      <c r="B49" s="2719" t="s">
        <v>1564</v>
      </c>
      <c r="C49" s="2719"/>
      <c r="D49" s="2986" t="s">
        <v>301</v>
      </c>
      <c r="E49" s="2987">
        <v>65</v>
      </c>
      <c r="F49" s="2987" t="s">
        <v>232</v>
      </c>
      <c r="G49" s="2988"/>
      <c r="H49" s="2989">
        <v>3</v>
      </c>
      <c r="I49" s="2989"/>
      <c r="J49" s="2990"/>
      <c r="K49" s="2989"/>
      <c r="L49" s="2990"/>
      <c r="M49" s="2989">
        <v>3</v>
      </c>
      <c r="N49" s="2989"/>
      <c r="O49" s="2989"/>
      <c r="P49" s="2989">
        <v>3</v>
      </c>
      <c r="Q49" s="2991"/>
      <c r="R49" s="2992"/>
      <c r="S49" s="2993">
        <v>9</v>
      </c>
      <c r="T49" s="3037">
        <v>585</v>
      </c>
      <c r="U49" s="3008"/>
    </row>
    <row r="50" spans="1:21" ht="19.5" customHeight="1">
      <c r="A50" s="2730"/>
      <c r="B50" s="2719" t="s">
        <v>2245</v>
      </c>
      <c r="C50" s="2719"/>
      <c r="D50" s="2986" t="s">
        <v>278</v>
      </c>
      <c r="E50" s="2987">
        <v>80</v>
      </c>
      <c r="F50" s="2987" t="s">
        <v>232</v>
      </c>
      <c r="G50" s="2988"/>
      <c r="H50" s="3016">
        <v>2</v>
      </c>
      <c r="I50" s="3016"/>
      <c r="J50" s="2990"/>
      <c r="K50" s="3016"/>
      <c r="L50" s="2990"/>
      <c r="M50" s="2989">
        <v>2</v>
      </c>
      <c r="N50" s="2989"/>
      <c r="O50" s="2989"/>
      <c r="P50" s="2989">
        <v>2</v>
      </c>
      <c r="Q50" s="3021"/>
      <c r="R50" s="3022"/>
      <c r="S50" s="3023">
        <v>6</v>
      </c>
      <c r="T50" s="3041">
        <v>480</v>
      </c>
      <c r="U50" s="3013" t="s">
        <v>2382</v>
      </c>
    </row>
    <row r="51" spans="1:21" ht="16.5" customHeight="1">
      <c r="A51" s="2730"/>
      <c r="B51" s="2719" t="s">
        <v>989</v>
      </c>
      <c r="C51" s="2719"/>
      <c r="D51" s="2986" t="s">
        <v>278</v>
      </c>
      <c r="E51" s="2987">
        <v>20</v>
      </c>
      <c r="F51" s="2987" t="s">
        <v>232</v>
      </c>
      <c r="G51" s="2988"/>
      <c r="H51" s="3016">
        <v>3</v>
      </c>
      <c r="I51" s="3016"/>
      <c r="J51" s="2990"/>
      <c r="K51" s="3016"/>
      <c r="L51" s="2990"/>
      <c r="M51" s="2989">
        <v>3</v>
      </c>
      <c r="N51" s="2989"/>
      <c r="O51" s="2989"/>
      <c r="P51" s="2995">
        <v>3</v>
      </c>
      <c r="Q51" s="3025"/>
      <c r="R51" s="3026"/>
      <c r="S51" s="3027">
        <v>9</v>
      </c>
      <c r="T51" s="3041">
        <v>180</v>
      </c>
      <c r="U51" s="3013"/>
    </row>
    <row r="52" spans="1:21" ht="18" customHeight="1">
      <c r="A52" s="2730"/>
      <c r="B52" s="2719" t="s">
        <v>2246</v>
      </c>
      <c r="C52" s="2719"/>
      <c r="D52" s="2986" t="s">
        <v>278</v>
      </c>
      <c r="E52" s="2987">
        <v>60</v>
      </c>
      <c r="F52" s="2987" t="s">
        <v>232</v>
      </c>
      <c r="G52" s="2988"/>
      <c r="H52" s="3016">
        <v>3</v>
      </c>
      <c r="I52" s="3016"/>
      <c r="J52" s="2990"/>
      <c r="K52" s="3016"/>
      <c r="L52" s="2990"/>
      <c r="M52" s="2989">
        <v>3</v>
      </c>
      <c r="N52" s="2989"/>
      <c r="O52" s="2989"/>
      <c r="P52" s="2989">
        <v>3</v>
      </c>
      <c r="Q52" s="3021"/>
      <c r="R52" s="3022"/>
      <c r="S52" s="3023">
        <v>9</v>
      </c>
      <c r="T52" s="3041">
        <v>540</v>
      </c>
      <c r="U52" s="3013"/>
    </row>
    <row r="53" spans="1:21" ht="16.5" customHeight="1">
      <c r="A53" s="2730"/>
      <c r="B53" s="3028" t="s">
        <v>2247</v>
      </c>
      <c r="C53" s="3028"/>
      <c r="D53" s="3029" t="s">
        <v>278</v>
      </c>
      <c r="E53" s="3030">
        <v>50</v>
      </c>
      <c r="F53" s="3030" t="s">
        <v>232</v>
      </c>
      <c r="G53" s="3031"/>
      <c r="H53" s="3032">
        <v>3</v>
      </c>
      <c r="I53" s="3032"/>
      <c r="J53" s="2996"/>
      <c r="K53" s="3032"/>
      <c r="L53" s="2996"/>
      <c r="M53" s="2995">
        <v>3</v>
      </c>
      <c r="N53" s="2995"/>
      <c r="O53" s="2995"/>
      <c r="P53" s="2995">
        <v>3</v>
      </c>
      <c r="Q53" s="3025"/>
      <c r="R53" s="3026"/>
      <c r="S53" s="3027">
        <v>9</v>
      </c>
      <c r="T53" s="3042">
        <v>450</v>
      </c>
      <c r="U53" s="3013"/>
    </row>
    <row r="54" spans="1:21" ht="17.25" customHeight="1">
      <c r="A54" s="2730"/>
      <c r="B54" s="2719" t="s">
        <v>2248</v>
      </c>
      <c r="C54" s="2719"/>
      <c r="D54" s="2986" t="s">
        <v>271</v>
      </c>
      <c r="E54" s="2987">
        <v>65</v>
      </c>
      <c r="F54" s="2987" t="s">
        <v>232</v>
      </c>
      <c r="G54" s="2988"/>
      <c r="H54" s="3016">
        <v>4</v>
      </c>
      <c r="I54" s="3016"/>
      <c r="J54" s="2990"/>
      <c r="K54" s="3016"/>
      <c r="L54" s="2990"/>
      <c r="M54" s="2989"/>
      <c r="N54" s="2989"/>
      <c r="O54" s="2989"/>
      <c r="P54" s="2995">
        <v>6</v>
      </c>
      <c r="Q54" s="3025"/>
      <c r="R54" s="3026"/>
      <c r="S54" s="3027">
        <v>10</v>
      </c>
      <c r="T54" s="3041">
        <v>650</v>
      </c>
      <c r="U54" s="3013"/>
    </row>
    <row r="55" spans="1:21" ht="19.5" customHeight="1">
      <c r="A55" s="2730"/>
      <c r="B55" s="2719" t="s">
        <v>2249</v>
      </c>
      <c r="C55" s="2719"/>
      <c r="D55" s="2986" t="s">
        <v>278</v>
      </c>
      <c r="E55" s="2987">
        <v>250</v>
      </c>
      <c r="F55" s="2987" t="s">
        <v>232</v>
      </c>
      <c r="G55" s="2988"/>
      <c r="H55" s="3016">
        <v>6</v>
      </c>
      <c r="I55" s="3016"/>
      <c r="J55" s="2990"/>
      <c r="K55" s="3016"/>
      <c r="L55" s="2990"/>
      <c r="M55" s="2989">
        <v>6</v>
      </c>
      <c r="N55" s="2989"/>
      <c r="O55" s="2989"/>
      <c r="P55" s="2995">
        <v>6</v>
      </c>
      <c r="Q55" s="3025"/>
      <c r="R55" s="3026"/>
      <c r="S55" s="3027">
        <v>18</v>
      </c>
      <c r="T55" s="3041">
        <v>4500</v>
      </c>
      <c r="U55" s="3013"/>
    </row>
    <row r="56" spans="1:21" ht="20.25" customHeight="1">
      <c r="A56" s="1319"/>
      <c r="B56" s="2719" t="s">
        <v>2250</v>
      </c>
      <c r="C56" s="2719"/>
      <c r="D56" s="2986" t="s">
        <v>278</v>
      </c>
      <c r="E56" s="2987">
        <v>50</v>
      </c>
      <c r="F56" s="2987" t="s">
        <v>232</v>
      </c>
      <c r="G56" s="2988"/>
      <c r="H56" s="2989"/>
      <c r="I56" s="2989"/>
      <c r="J56" s="2990"/>
      <c r="K56" s="2989"/>
      <c r="L56" s="2990"/>
      <c r="M56" s="2989">
        <v>12</v>
      </c>
      <c r="N56" s="2989"/>
      <c r="O56" s="2989"/>
      <c r="P56" s="2989">
        <v>12</v>
      </c>
      <c r="Q56" s="2991"/>
      <c r="R56" s="2992"/>
      <c r="S56" s="2993">
        <v>20</v>
      </c>
      <c r="T56" s="3037">
        <v>1200</v>
      </c>
      <c r="U56" s="2631"/>
    </row>
    <row r="57" spans="1:21" ht="21" customHeight="1">
      <c r="A57" s="1319"/>
      <c r="B57" s="2719" t="s">
        <v>2251</v>
      </c>
      <c r="C57" s="2719"/>
      <c r="D57" s="2986" t="s">
        <v>278</v>
      </c>
      <c r="E57" s="2987">
        <v>150</v>
      </c>
      <c r="F57" s="2987" t="s">
        <v>232</v>
      </c>
      <c r="G57" s="2988"/>
      <c r="H57" s="2995">
        <v>6</v>
      </c>
      <c r="I57" s="2995"/>
      <c r="J57" s="2996"/>
      <c r="K57" s="2995"/>
      <c r="L57" s="2996"/>
      <c r="M57" s="2995">
        <v>6</v>
      </c>
      <c r="N57" s="2995"/>
      <c r="O57" s="2995"/>
      <c r="P57" s="2995"/>
      <c r="Q57" s="2997"/>
      <c r="R57" s="2998"/>
      <c r="S57" s="2999">
        <v>12</v>
      </c>
      <c r="T57" s="3034">
        <v>420</v>
      </c>
      <c r="U57" s="2631"/>
    </row>
    <row r="58" spans="1:21" ht="19.5" customHeight="1">
      <c r="A58" s="1319"/>
      <c r="B58" s="2719" t="s">
        <v>1243</v>
      </c>
      <c r="C58" s="2719"/>
      <c r="D58" s="2986" t="s">
        <v>301</v>
      </c>
      <c r="E58" s="2987">
        <v>100</v>
      </c>
      <c r="F58" s="2987" t="s">
        <v>232</v>
      </c>
      <c r="G58" s="2988"/>
      <c r="H58" s="2995">
        <v>3</v>
      </c>
      <c r="I58" s="2995"/>
      <c r="J58" s="2996"/>
      <c r="K58" s="2995"/>
      <c r="L58" s="2996"/>
      <c r="M58" s="3001">
        <v>3</v>
      </c>
      <c r="N58" s="3001"/>
      <c r="O58" s="3001"/>
      <c r="P58" s="3001">
        <v>3</v>
      </c>
      <c r="Q58" s="2997"/>
      <c r="R58" s="2998"/>
      <c r="S58" s="2999">
        <v>9</v>
      </c>
      <c r="T58" s="3034">
        <v>900</v>
      </c>
      <c r="U58" s="2631"/>
    </row>
    <row r="59" spans="1:21" ht="17.25" customHeight="1">
      <c r="A59" s="1319"/>
      <c r="B59" s="2719" t="s">
        <v>2252</v>
      </c>
      <c r="C59" s="2719"/>
      <c r="D59" s="2986" t="s">
        <v>278</v>
      </c>
      <c r="E59" s="2987">
        <v>150</v>
      </c>
      <c r="F59" s="2987" t="s">
        <v>232</v>
      </c>
      <c r="G59" s="2988"/>
      <c r="H59" s="2995">
        <v>1</v>
      </c>
      <c r="I59" s="2995"/>
      <c r="J59" s="2996"/>
      <c r="K59" s="2995"/>
      <c r="L59" s="2996"/>
      <c r="M59" s="2995">
        <v>1</v>
      </c>
      <c r="N59" s="2995"/>
      <c r="O59" s="2995"/>
      <c r="P59" s="2995">
        <v>1</v>
      </c>
      <c r="Q59" s="2997"/>
      <c r="R59" s="2998"/>
      <c r="S59" s="2999">
        <v>3</v>
      </c>
      <c r="T59" s="3034">
        <v>450</v>
      </c>
      <c r="U59" s="2631"/>
    </row>
    <row r="60" spans="1:21" ht="19.5" customHeight="1">
      <c r="A60" s="1319"/>
      <c r="B60" s="2719" t="s">
        <v>2253</v>
      </c>
      <c r="C60" s="2719"/>
      <c r="D60" s="2986" t="s">
        <v>278</v>
      </c>
      <c r="E60" s="2987">
        <v>50</v>
      </c>
      <c r="F60" s="2987" t="s">
        <v>232</v>
      </c>
      <c r="G60" s="2988"/>
      <c r="H60" s="2995">
        <v>6</v>
      </c>
      <c r="I60" s="2995"/>
      <c r="J60" s="2996"/>
      <c r="K60" s="2995"/>
      <c r="L60" s="2996"/>
      <c r="M60" s="2995"/>
      <c r="N60" s="2995"/>
      <c r="O60" s="2995"/>
      <c r="P60" s="3001">
        <v>6</v>
      </c>
      <c r="Q60" s="3002"/>
      <c r="R60" s="3003"/>
      <c r="S60" s="2999">
        <v>12</v>
      </c>
      <c r="T60" s="3034">
        <v>600</v>
      </c>
      <c r="U60" s="2631"/>
    </row>
    <row r="61" spans="1:21" ht="18" customHeight="1">
      <c r="A61" s="2703"/>
      <c r="B61" s="2719" t="s">
        <v>2384</v>
      </c>
      <c r="C61" s="2719"/>
      <c r="D61" s="2986" t="s">
        <v>2239</v>
      </c>
      <c r="E61" s="2987">
        <v>100</v>
      </c>
      <c r="F61" s="2987" t="s">
        <v>232</v>
      </c>
      <c r="G61" s="2988"/>
      <c r="H61" s="2989"/>
      <c r="I61" s="3004"/>
      <c r="J61" s="3005"/>
      <c r="K61" s="3004"/>
      <c r="L61" s="2990"/>
      <c r="M61" s="2995">
        <v>6</v>
      </c>
      <c r="N61" s="2995"/>
      <c r="O61" s="2995"/>
      <c r="P61" s="2995">
        <v>6</v>
      </c>
      <c r="Q61" s="2997"/>
      <c r="R61" s="2998"/>
      <c r="S61" s="2999">
        <v>12</v>
      </c>
      <c r="T61" s="3034">
        <v>1200</v>
      </c>
      <c r="U61" s="2631"/>
    </row>
    <row r="62" spans="1:21" ht="16.5" customHeight="1">
      <c r="A62" s="1319"/>
      <c r="B62" s="2719" t="s">
        <v>2385</v>
      </c>
      <c r="C62" s="2719"/>
      <c r="D62" s="2986" t="s">
        <v>278</v>
      </c>
      <c r="E62" s="2987">
        <v>200</v>
      </c>
      <c r="F62" s="2987" t="s">
        <v>232</v>
      </c>
      <c r="G62" s="2988"/>
      <c r="H62" s="3016">
        <v>12</v>
      </c>
      <c r="I62" s="3016"/>
      <c r="J62" s="2990"/>
      <c r="K62" s="3016"/>
      <c r="L62" s="2990"/>
      <c r="M62" s="2989">
        <v>12</v>
      </c>
      <c r="N62" s="2989"/>
      <c r="O62" s="2989"/>
      <c r="P62" s="2995"/>
      <c r="Q62" s="3025"/>
      <c r="R62" s="3026"/>
      <c r="S62" s="3027">
        <v>24</v>
      </c>
      <c r="T62" s="3041">
        <v>4800</v>
      </c>
      <c r="U62" s="3008"/>
    </row>
    <row r="63" spans="1:21" ht="20.25" customHeight="1">
      <c r="A63" s="1319"/>
      <c r="B63" s="2719" t="s">
        <v>2254</v>
      </c>
      <c r="C63" s="2719"/>
      <c r="D63" s="2986" t="s">
        <v>301</v>
      </c>
      <c r="E63" s="2987">
        <v>50</v>
      </c>
      <c r="F63" s="2987" t="s">
        <v>232</v>
      </c>
      <c r="G63" s="2988"/>
      <c r="H63" s="2993">
        <v>20</v>
      </c>
      <c r="I63" s="2989"/>
      <c r="J63" s="2990"/>
      <c r="K63" s="2995"/>
      <c r="L63" s="2996"/>
      <c r="M63" s="2989">
        <v>40</v>
      </c>
      <c r="N63" s="2989"/>
      <c r="O63" s="2989"/>
      <c r="P63" s="2989">
        <v>20</v>
      </c>
      <c r="Q63" s="3009"/>
      <c r="R63" s="3010"/>
      <c r="S63" s="3011">
        <v>60</v>
      </c>
      <c r="T63" s="3038">
        <v>3000</v>
      </c>
      <c r="U63" s="3013" t="s">
        <v>2382</v>
      </c>
    </row>
    <row r="64" spans="1:21" ht="21.75" customHeight="1">
      <c r="A64" s="1319"/>
      <c r="B64" s="3039" t="s">
        <v>2255</v>
      </c>
      <c r="C64" s="2719"/>
      <c r="D64" s="2986" t="s">
        <v>278</v>
      </c>
      <c r="E64" s="2987">
        <v>220</v>
      </c>
      <c r="F64" s="2987" t="s">
        <v>232</v>
      </c>
      <c r="G64" s="2988"/>
      <c r="H64" s="2989"/>
      <c r="I64" s="2989"/>
      <c r="J64" s="2990"/>
      <c r="K64" s="2989"/>
      <c r="L64" s="2990"/>
      <c r="M64" s="2989">
        <v>15</v>
      </c>
      <c r="N64" s="2989"/>
      <c r="O64" s="2989"/>
      <c r="P64" s="2989"/>
      <c r="Q64" s="2991"/>
      <c r="R64" s="2992"/>
      <c r="S64" s="2993">
        <v>15</v>
      </c>
      <c r="T64" s="3037">
        <v>3300</v>
      </c>
      <c r="U64" s="3014" t="s">
        <v>2383</v>
      </c>
    </row>
    <row r="65" spans="1:21" ht="17.25" customHeight="1">
      <c r="A65" s="1319"/>
      <c r="B65" s="2719" t="s">
        <v>2256</v>
      </c>
      <c r="C65" s="2719"/>
      <c r="D65" s="2986" t="s">
        <v>589</v>
      </c>
      <c r="E65" s="2987">
        <v>650</v>
      </c>
      <c r="F65" s="2987" t="s">
        <v>232</v>
      </c>
      <c r="G65" s="2988"/>
      <c r="H65" s="2989"/>
      <c r="I65" s="2989"/>
      <c r="J65" s="2990"/>
      <c r="K65" s="2989"/>
      <c r="L65" s="2990"/>
      <c r="M65" s="2989">
        <v>2</v>
      </c>
      <c r="N65" s="2989"/>
      <c r="O65" s="2989"/>
      <c r="P65" s="2989"/>
      <c r="Q65" s="2991"/>
      <c r="R65" s="2992"/>
      <c r="S65" s="2993">
        <v>2</v>
      </c>
      <c r="T65" s="3037">
        <v>1300</v>
      </c>
      <c r="U65" s="3008"/>
    </row>
    <row r="66" spans="1:21" ht="20.25" customHeight="1">
      <c r="A66" s="1319"/>
      <c r="B66" s="2719" t="s">
        <v>2257</v>
      </c>
      <c r="C66" s="2719"/>
      <c r="D66" s="2986" t="s">
        <v>278</v>
      </c>
      <c r="E66" s="2987">
        <v>150</v>
      </c>
      <c r="F66" s="2987" t="s">
        <v>232</v>
      </c>
      <c r="G66" s="2988"/>
      <c r="H66" s="2993"/>
      <c r="I66" s="3016"/>
      <c r="J66" s="2990"/>
      <c r="K66" s="2995"/>
      <c r="L66" s="2996"/>
      <c r="M66" s="2989">
        <v>2</v>
      </c>
      <c r="N66" s="2989"/>
      <c r="O66" s="3016"/>
      <c r="P66" s="2989"/>
      <c r="Q66" s="3017"/>
      <c r="R66" s="3018"/>
      <c r="S66" s="3019">
        <v>2</v>
      </c>
      <c r="T66" s="3043">
        <v>300</v>
      </c>
      <c r="U66" s="3013" t="s">
        <v>2382</v>
      </c>
    </row>
    <row r="67" spans="1:21" ht="19.5" customHeight="1">
      <c r="A67" s="2730"/>
      <c r="B67" s="2719" t="s">
        <v>2258</v>
      </c>
      <c r="C67" s="2719"/>
      <c r="D67" s="2986" t="s">
        <v>278</v>
      </c>
      <c r="E67" s="2987">
        <v>75</v>
      </c>
      <c r="F67" s="2987" t="s">
        <v>232</v>
      </c>
      <c r="G67" s="2988"/>
      <c r="H67" s="3016">
        <v>2</v>
      </c>
      <c r="I67" s="3016"/>
      <c r="J67" s="2990"/>
      <c r="K67" s="3016"/>
      <c r="L67" s="2990"/>
      <c r="M67" s="2989"/>
      <c r="N67" s="2989"/>
      <c r="O67" s="2989"/>
      <c r="P67" s="2989"/>
      <c r="Q67" s="3021"/>
      <c r="R67" s="3022"/>
      <c r="S67" s="3023">
        <v>2</v>
      </c>
      <c r="T67" s="3041">
        <v>150</v>
      </c>
      <c r="U67" s="3013" t="s">
        <v>2382</v>
      </c>
    </row>
    <row r="68" spans="1:21" ht="18" customHeight="1">
      <c r="A68" s="2730"/>
      <c r="B68" s="2719" t="s">
        <v>2259</v>
      </c>
      <c r="C68" s="2719"/>
      <c r="D68" s="2986" t="s">
        <v>591</v>
      </c>
      <c r="E68" s="2987">
        <v>50</v>
      </c>
      <c r="F68" s="2987" t="s">
        <v>232</v>
      </c>
      <c r="G68" s="2988"/>
      <c r="H68" s="3016">
        <v>3</v>
      </c>
      <c r="I68" s="3016"/>
      <c r="J68" s="2990"/>
      <c r="K68" s="3016"/>
      <c r="L68" s="2990"/>
      <c r="M68" s="2989">
        <v>3</v>
      </c>
      <c r="N68" s="2989"/>
      <c r="O68" s="2989"/>
      <c r="P68" s="2995"/>
      <c r="Q68" s="3025"/>
      <c r="R68" s="3026"/>
      <c r="S68" s="3027">
        <v>3</v>
      </c>
      <c r="T68" s="3041">
        <v>450</v>
      </c>
      <c r="U68" s="3013"/>
    </row>
    <row r="69" spans="1:21" ht="17.25" customHeight="1">
      <c r="A69" s="2730"/>
      <c r="B69" s="2719" t="s">
        <v>2260</v>
      </c>
      <c r="C69" s="2719"/>
      <c r="D69" s="2986" t="s">
        <v>278</v>
      </c>
      <c r="E69" s="2987">
        <v>300</v>
      </c>
      <c r="F69" s="2987" t="s">
        <v>232</v>
      </c>
      <c r="G69" s="2988"/>
      <c r="H69" s="3016">
        <v>3</v>
      </c>
      <c r="I69" s="3016"/>
      <c r="J69" s="2990"/>
      <c r="K69" s="3016"/>
      <c r="L69" s="2990"/>
      <c r="M69" s="2989"/>
      <c r="N69" s="2989"/>
      <c r="O69" s="2989"/>
      <c r="P69" s="2989"/>
      <c r="Q69" s="3021"/>
      <c r="R69" s="3022"/>
      <c r="S69" s="3023">
        <v>3</v>
      </c>
      <c r="T69" s="3041">
        <v>900</v>
      </c>
      <c r="U69" s="3013"/>
    </row>
    <row r="70" spans="1:21" ht="17.25" customHeight="1">
      <c r="A70" s="2730"/>
      <c r="B70" s="3028" t="s">
        <v>1589</v>
      </c>
      <c r="C70" s="3028"/>
      <c r="D70" s="3029" t="s">
        <v>278</v>
      </c>
      <c r="E70" s="3030">
        <v>100</v>
      </c>
      <c r="F70" s="2987" t="s">
        <v>232</v>
      </c>
      <c r="G70" s="3031"/>
      <c r="H70" s="3032">
        <v>6</v>
      </c>
      <c r="I70" s="3032"/>
      <c r="J70" s="2996"/>
      <c r="K70" s="3032"/>
      <c r="L70" s="2996"/>
      <c r="M70" s="2995">
        <v>6</v>
      </c>
      <c r="N70" s="2995"/>
      <c r="O70" s="2995"/>
      <c r="P70" s="2995"/>
      <c r="Q70" s="3025"/>
      <c r="R70" s="3026"/>
      <c r="S70" s="3027">
        <v>12</v>
      </c>
      <c r="T70" s="3042">
        <v>1200</v>
      </c>
      <c r="U70" s="3013"/>
    </row>
    <row r="71" spans="1:21" ht="17.25" customHeight="1">
      <c r="A71" s="2730"/>
      <c r="B71" s="2719" t="s">
        <v>2261</v>
      </c>
      <c r="C71" s="2719"/>
      <c r="D71" s="2986" t="s">
        <v>278</v>
      </c>
      <c r="E71" s="2987">
        <v>100</v>
      </c>
      <c r="F71" s="2987" t="s">
        <v>232</v>
      </c>
      <c r="G71" s="2988"/>
      <c r="H71" s="3016">
        <v>10</v>
      </c>
      <c r="I71" s="3016"/>
      <c r="J71" s="2990"/>
      <c r="K71" s="3016"/>
      <c r="L71" s="2990"/>
      <c r="M71" s="2989">
        <v>11</v>
      </c>
      <c r="N71" s="2989"/>
      <c r="O71" s="2989"/>
      <c r="P71" s="2995"/>
      <c r="Q71" s="3025"/>
      <c r="R71" s="3026"/>
      <c r="S71" s="3027">
        <v>21</v>
      </c>
      <c r="T71" s="3041">
        <v>2100</v>
      </c>
      <c r="U71" s="3013"/>
    </row>
    <row r="72" spans="1:21" ht="17.25" customHeight="1">
      <c r="A72" s="2730"/>
      <c r="B72" s="2719" t="s">
        <v>1934</v>
      </c>
      <c r="C72" s="2719"/>
      <c r="D72" s="2986" t="s">
        <v>278</v>
      </c>
      <c r="E72" s="2987">
        <v>7</v>
      </c>
      <c r="F72" s="2987" t="s">
        <v>232</v>
      </c>
      <c r="G72" s="2988"/>
      <c r="H72" s="3016">
        <v>30</v>
      </c>
      <c r="I72" s="3016"/>
      <c r="J72" s="2990"/>
      <c r="K72" s="3016"/>
      <c r="L72" s="2990"/>
      <c r="M72" s="2989">
        <v>30</v>
      </c>
      <c r="N72" s="2989"/>
      <c r="O72" s="2989"/>
      <c r="P72" s="2995">
        <v>29</v>
      </c>
      <c r="Q72" s="3025"/>
      <c r="R72" s="3026"/>
      <c r="S72" s="3027">
        <v>89</v>
      </c>
      <c r="T72" s="3041">
        <v>623</v>
      </c>
      <c r="U72" s="3013"/>
    </row>
    <row r="73" spans="1:21" ht="19.5" customHeight="1">
      <c r="A73" s="2730"/>
      <c r="B73" s="3044" t="s">
        <v>2193</v>
      </c>
      <c r="C73" s="2719"/>
      <c r="D73" s="2986"/>
      <c r="E73" s="2987"/>
      <c r="F73" s="2987"/>
      <c r="G73" s="2988"/>
      <c r="H73" s="3016"/>
      <c r="I73" s="3016"/>
      <c r="J73" s="2990"/>
      <c r="K73" s="3016"/>
      <c r="L73" s="2990"/>
      <c r="M73" s="2989"/>
      <c r="N73" s="2989"/>
      <c r="O73" s="2989"/>
      <c r="P73" s="2995"/>
      <c r="Q73" s="3025"/>
      <c r="R73" s="3026"/>
      <c r="S73" s="3027"/>
      <c r="T73" s="2900">
        <v>100000</v>
      </c>
      <c r="U73" s="3013"/>
    </row>
    <row r="74" spans="1:20" ht="26.25" customHeight="1">
      <c r="A74" s="3045" t="s">
        <v>2386</v>
      </c>
      <c r="B74" s="3046"/>
      <c r="C74" s="3047"/>
      <c r="D74" s="3048"/>
      <c r="E74" s="3049"/>
      <c r="F74" s="3047"/>
      <c r="G74" s="3047"/>
      <c r="H74" s="3047"/>
      <c r="I74" s="3047"/>
      <c r="J74" s="3047"/>
      <c r="K74" s="3047"/>
      <c r="L74" s="3047"/>
      <c r="M74" s="3047"/>
      <c r="N74" s="3047"/>
      <c r="O74" s="3047"/>
      <c r="P74" s="3047"/>
      <c r="Q74" s="2605"/>
      <c r="R74" s="2605"/>
      <c r="S74" s="2605"/>
      <c r="T74" s="2605"/>
    </row>
    <row r="75" spans="1:16" ht="26.25" customHeight="1">
      <c r="A75" s="3045"/>
      <c r="B75" s="3046"/>
      <c r="C75" s="3047"/>
      <c r="D75" s="3048"/>
      <c r="E75" s="3049"/>
      <c r="F75" s="3047"/>
      <c r="G75" s="3047"/>
      <c r="H75" s="3047"/>
      <c r="I75" s="3047"/>
      <c r="J75" s="3047"/>
      <c r="K75" s="3047"/>
      <c r="L75" s="3047"/>
      <c r="M75" s="3047"/>
      <c r="N75" s="3047"/>
      <c r="O75" s="3047"/>
      <c r="P75" s="3047"/>
    </row>
    <row r="76" spans="1:16" ht="15">
      <c r="A76" s="3047"/>
      <c r="B76" s="3046" t="s">
        <v>2194</v>
      </c>
      <c r="C76" s="3046"/>
      <c r="D76" s="3047"/>
      <c r="E76" s="3048"/>
      <c r="F76" s="3050" t="s">
        <v>2387</v>
      </c>
      <c r="G76" s="3050"/>
      <c r="H76" s="3050"/>
      <c r="I76" s="3050"/>
      <c r="J76" s="3050"/>
      <c r="K76" s="3047"/>
      <c r="L76" s="3047"/>
      <c r="M76" s="3047"/>
      <c r="N76" s="3047"/>
      <c r="O76" s="3047"/>
      <c r="P76" s="3047"/>
    </row>
    <row r="77" spans="1:16" ht="15">
      <c r="A77" s="3047"/>
      <c r="B77" s="3046"/>
      <c r="C77" s="3046"/>
      <c r="D77" s="3047"/>
      <c r="E77" s="3048"/>
      <c r="F77" s="3049"/>
      <c r="G77" s="3047"/>
      <c r="H77" s="3047"/>
      <c r="I77" s="3047"/>
      <c r="J77" s="3047"/>
      <c r="K77" s="3047"/>
      <c r="L77" s="3047"/>
      <c r="M77" s="3047"/>
      <c r="N77" s="3047"/>
      <c r="O77" s="3047"/>
      <c r="P77" s="3047"/>
    </row>
    <row r="78" spans="1:16" ht="15">
      <c r="A78" s="3047"/>
      <c r="B78" s="3051" t="s">
        <v>2263</v>
      </c>
      <c r="C78" s="3046"/>
      <c r="D78" s="3047"/>
      <c r="E78" s="3048"/>
      <c r="F78" s="3049"/>
      <c r="G78" s="3047"/>
      <c r="H78" s="3051" t="s">
        <v>2388</v>
      </c>
      <c r="I78" s="3047"/>
      <c r="J78" s="3047"/>
      <c r="K78" s="3047"/>
      <c r="L78" s="3047"/>
      <c r="M78" s="3047"/>
      <c r="N78" s="3047"/>
      <c r="O78" s="3047"/>
      <c r="P78" s="3047"/>
    </row>
    <row r="79" spans="1:16" ht="15">
      <c r="A79" s="3047"/>
      <c r="B79" s="3046" t="s">
        <v>2265</v>
      </c>
      <c r="C79" s="3046"/>
      <c r="D79" s="3047"/>
      <c r="E79" s="3048"/>
      <c r="F79" s="3052" t="s">
        <v>1488</v>
      </c>
      <c r="G79" s="3047"/>
      <c r="H79" s="3047" t="s">
        <v>2198</v>
      </c>
      <c r="I79" s="3047"/>
      <c r="J79" s="3047"/>
      <c r="K79" s="3047"/>
      <c r="L79" s="3047"/>
      <c r="M79" s="3047"/>
      <c r="N79" s="3047"/>
      <c r="O79" s="3047"/>
      <c r="P79" s="3047"/>
    </row>
    <row r="80" spans="1:16" ht="15">
      <c r="A80" s="3047"/>
      <c r="B80" s="3046"/>
      <c r="C80" s="3046"/>
      <c r="D80" s="3046"/>
      <c r="E80" s="3047"/>
      <c r="F80" s="3049"/>
      <c r="G80" s="3047"/>
      <c r="H80" s="3047"/>
      <c r="I80" s="3047"/>
      <c r="J80" s="3047"/>
      <c r="K80" s="3047"/>
      <c r="L80" s="3047"/>
      <c r="M80" s="3047"/>
      <c r="N80" s="3047"/>
      <c r="O80" s="3047"/>
      <c r="P80" s="3047"/>
    </row>
  </sheetData>
  <mergeCells count="9">
    <mergeCell ref="F76:J76"/>
    <mergeCell ref="A1:T1"/>
    <mergeCell ref="A7:A8"/>
    <mergeCell ref="B7:B8"/>
    <mergeCell ref="C7:C8"/>
    <mergeCell ref="D7:D8"/>
    <mergeCell ref="E7:E8"/>
    <mergeCell ref="F7:F8"/>
    <mergeCell ref="G7:T7"/>
  </mergeCells>
  <printOptions horizontalCentered="1"/>
  <pageMargins left="2.65" right="0.390625" top="1.01" bottom="0.27" header="0.3" footer="0.3"/>
  <pageSetup fitToHeight="0" fitToWidth="1" horizontalDpi="600" verticalDpi="600" orientation="landscape" paperSize="5" scale="8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view="pageBreakPreview" zoomScaleSheetLayoutView="100" workbookViewId="0" topLeftCell="A1">
      <selection activeCell="L13" sqref="L13"/>
    </sheetView>
  </sheetViews>
  <sheetFormatPr defaultColWidth="8.28125" defaultRowHeight="15"/>
  <cols>
    <col min="1" max="1" width="3.28125" style="447" customWidth="1"/>
    <col min="2" max="2" width="30.28125" style="447" customWidth="1"/>
    <col min="3" max="3" width="7.7109375" style="458" customWidth="1"/>
    <col min="4" max="4" width="6.7109375" style="490" customWidth="1"/>
    <col min="5" max="5" width="9.7109375" style="583" bestFit="1" customWidth="1"/>
    <col min="6" max="6" width="5.8515625" style="578" customWidth="1"/>
    <col min="7" max="7" width="5.421875" style="447" customWidth="1"/>
    <col min="8" max="8" width="4.7109375" style="447" customWidth="1"/>
    <col min="9" max="9" width="4.140625" style="447" customWidth="1"/>
    <col min="10" max="10" width="5.421875" style="447" customWidth="1"/>
    <col min="11" max="11" width="5.5742187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28125" style="447" customWidth="1"/>
    <col min="17" max="17" width="5.140625" style="447" customWidth="1"/>
    <col min="18" max="18" width="3.7109375" style="447" customWidth="1"/>
    <col min="19" max="19" width="11.8515625" style="581" bestFit="1" customWidth="1"/>
    <col min="20" max="20" width="11.8515625" style="1890" customWidth="1"/>
    <col min="21" max="16384" width="8.28125" style="447" customWidth="1"/>
  </cols>
  <sheetData>
    <row r="1" spans="1:20" ht="12.6" customHeight="1">
      <c r="A1" s="2119" t="s">
        <v>1439</v>
      </c>
      <c r="B1" s="2120"/>
      <c r="C1" s="2120"/>
      <c r="D1" s="2120"/>
      <c r="E1" s="2120"/>
      <c r="F1" s="2120"/>
      <c r="G1" s="2120"/>
      <c r="H1" s="2120"/>
      <c r="I1" s="2120"/>
      <c r="J1" s="2120"/>
      <c r="K1" s="2120"/>
      <c r="L1" s="2120"/>
      <c r="M1" s="2120"/>
      <c r="N1" s="2120"/>
      <c r="O1" s="2120"/>
      <c r="P1" s="2120"/>
      <c r="Q1" s="2120"/>
      <c r="R1" s="2120"/>
      <c r="S1" s="2120"/>
      <c r="T1" s="2121"/>
    </row>
    <row r="2" spans="1:20" ht="8.45" customHeight="1">
      <c r="A2" s="2122" t="s">
        <v>10</v>
      </c>
      <c r="B2" s="2123"/>
      <c r="C2" s="2123"/>
      <c r="D2" s="2123"/>
      <c r="E2" s="2123"/>
      <c r="F2" s="2123"/>
      <c r="G2" s="2123"/>
      <c r="H2" s="2123"/>
      <c r="I2" s="2123"/>
      <c r="J2" s="2123"/>
      <c r="K2" s="2123"/>
      <c r="L2" s="2123"/>
      <c r="M2" s="2123"/>
      <c r="N2" s="2123"/>
      <c r="O2" s="2123"/>
      <c r="P2" s="2123"/>
      <c r="Q2" s="2123"/>
      <c r="R2" s="2123"/>
      <c r="S2" s="2123"/>
      <c r="T2" s="2124"/>
    </row>
    <row r="3" spans="1:20" ht="15">
      <c r="A3" s="2122" t="s">
        <v>11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.15" customHeight="1">
      <c r="A4" s="2125"/>
      <c r="B4" s="2126"/>
      <c r="C4" s="2127"/>
      <c r="D4" s="2128"/>
      <c r="E4" s="2129"/>
      <c r="F4" s="2130"/>
      <c r="G4" s="2126"/>
      <c r="H4" s="2126"/>
      <c r="I4" s="2126"/>
      <c r="J4" s="2126"/>
      <c r="K4" s="2126"/>
      <c r="L4" s="2126"/>
      <c r="M4" s="2126"/>
      <c r="N4" s="2126"/>
      <c r="O4" s="2126"/>
      <c r="P4" s="2126"/>
      <c r="Q4" s="2126"/>
      <c r="R4" s="2126"/>
      <c r="S4" s="2131"/>
      <c r="T4" s="2132"/>
    </row>
    <row r="5" spans="1:20" ht="13.15" customHeight="1">
      <c r="A5" s="2133" t="s">
        <v>130</v>
      </c>
      <c r="B5" s="2134"/>
      <c r="C5" s="2134"/>
      <c r="D5" s="2134"/>
      <c r="E5" s="2134"/>
      <c r="F5" s="2134"/>
      <c r="G5" s="2134"/>
      <c r="H5" s="2134"/>
      <c r="I5" s="2134"/>
      <c r="J5" s="2134"/>
      <c r="K5" s="2134"/>
      <c r="L5" s="2134"/>
      <c r="M5" s="2134"/>
      <c r="N5" s="2134"/>
      <c r="O5" s="2134"/>
      <c r="P5" s="2134"/>
      <c r="Q5" s="2134"/>
      <c r="R5" s="2134"/>
      <c r="S5" s="2134"/>
      <c r="T5" s="2135"/>
    </row>
    <row r="6" spans="1:20" ht="1.15" customHeight="1">
      <c r="A6" s="2136"/>
      <c r="B6" s="2126"/>
      <c r="C6" s="2127"/>
      <c r="D6" s="2128"/>
      <c r="E6" s="2129"/>
      <c r="F6" s="2130"/>
      <c r="G6" s="2126"/>
      <c r="H6" s="2126"/>
      <c r="I6" s="2126"/>
      <c r="J6" s="2126"/>
      <c r="K6" s="2126"/>
      <c r="L6" s="2126"/>
      <c r="M6" s="2126"/>
      <c r="N6" s="2126"/>
      <c r="O6" s="2126"/>
      <c r="P6" s="2126"/>
      <c r="Q6" s="2126"/>
      <c r="R6" s="2126"/>
      <c r="S6" s="2131"/>
      <c r="T6" s="2132"/>
    </row>
    <row r="7" spans="1:20" ht="15">
      <c r="A7" s="456" t="s">
        <v>1912</v>
      </c>
      <c r="B7" s="2126"/>
      <c r="C7" s="213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s="2146" customFormat="1" ht="12" thickBot="1">
      <c r="A8" s="2138" t="s">
        <v>2389</v>
      </c>
      <c r="B8" s="2139"/>
      <c r="C8" s="2140"/>
      <c r="D8" s="2141"/>
      <c r="E8" s="2141"/>
      <c r="F8" s="2142" t="s">
        <v>134</v>
      </c>
      <c r="G8" s="2143"/>
      <c r="H8" s="2143"/>
      <c r="I8" s="2143"/>
      <c r="J8" s="2139"/>
      <c r="K8" s="2139"/>
      <c r="L8" s="2139"/>
      <c r="M8" s="2139"/>
      <c r="N8" s="2139"/>
      <c r="O8" s="2139"/>
      <c r="P8" s="2139"/>
      <c r="Q8" s="2139"/>
      <c r="R8" s="2139"/>
      <c r="S8" s="2144"/>
      <c r="T8" s="2145"/>
    </row>
    <row r="9" spans="1:20" ht="13.15" customHeight="1" thickBot="1">
      <c r="A9" s="2147" t="s">
        <v>136</v>
      </c>
      <c r="B9" s="2148" t="s">
        <v>137</v>
      </c>
      <c r="C9" s="2149" t="s">
        <v>257</v>
      </c>
      <c r="D9" s="2150" t="s">
        <v>139</v>
      </c>
      <c r="E9" s="2151" t="s">
        <v>140</v>
      </c>
      <c r="F9" s="2152" t="s">
        <v>141</v>
      </c>
      <c r="G9" s="2153" t="s">
        <v>142</v>
      </c>
      <c r="H9" s="2154"/>
      <c r="I9" s="2154"/>
      <c r="J9" s="2154"/>
      <c r="K9" s="2154"/>
      <c r="L9" s="2154"/>
      <c r="M9" s="2154"/>
      <c r="N9" s="2154"/>
      <c r="O9" s="2154"/>
      <c r="P9" s="2154"/>
      <c r="Q9" s="2154"/>
      <c r="R9" s="2154"/>
      <c r="S9" s="2155"/>
      <c r="T9" s="2156" t="s">
        <v>143</v>
      </c>
    </row>
    <row r="10" spans="1:20" s="490" customFormat="1" ht="11.45" customHeight="1" thickBot="1">
      <c r="A10" s="2157"/>
      <c r="B10" s="2158"/>
      <c r="C10" s="2159"/>
      <c r="D10" s="2160"/>
      <c r="E10" s="2161"/>
      <c r="F10" s="2162"/>
      <c r="G10" s="2163" t="s">
        <v>144</v>
      </c>
      <c r="H10" s="2164" t="s">
        <v>145</v>
      </c>
      <c r="I10" s="2164" t="s">
        <v>146</v>
      </c>
      <c r="J10" s="2164" t="s">
        <v>147</v>
      </c>
      <c r="K10" s="2164" t="s">
        <v>148</v>
      </c>
      <c r="L10" s="2164" t="s">
        <v>149</v>
      </c>
      <c r="M10" s="2165" t="s">
        <v>150</v>
      </c>
      <c r="N10" s="2166" t="s">
        <v>151</v>
      </c>
      <c r="O10" s="2166" t="s">
        <v>152</v>
      </c>
      <c r="P10" s="2167" t="s">
        <v>153</v>
      </c>
      <c r="Q10" s="2167" t="s">
        <v>154</v>
      </c>
      <c r="R10" s="2167" t="s">
        <v>155</v>
      </c>
      <c r="S10" s="2167" t="s">
        <v>156</v>
      </c>
      <c r="T10" s="2168"/>
    </row>
    <row r="11" spans="1:20" s="518" customFormat="1" ht="48" customHeight="1">
      <c r="A11" s="2295">
        <v>1</v>
      </c>
      <c r="B11" s="2334" t="s">
        <v>2390</v>
      </c>
      <c r="C11" s="2314"/>
      <c r="D11" s="2315" t="s">
        <v>1915</v>
      </c>
      <c r="E11" s="2316">
        <v>56000</v>
      </c>
      <c r="F11" s="2220"/>
      <c r="G11" s="2221"/>
      <c r="H11" s="2218"/>
      <c r="I11" s="2218"/>
      <c r="J11" s="2218"/>
      <c r="K11" s="2218">
        <v>1</v>
      </c>
      <c r="L11" s="2218"/>
      <c r="M11" s="2222"/>
      <c r="N11" s="1165"/>
      <c r="O11" s="1165"/>
      <c r="P11" s="2222"/>
      <c r="Q11" s="1165"/>
      <c r="R11" s="1165"/>
      <c r="S11" s="2178">
        <f>+E11</f>
        <v>56000</v>
      </c>
      <c r="T11" s="2294">
        <v>56000</v>
      </c>
    </row>
    <row r="12" spans="1:20" s="518" customFormat="1" ht="10.9" customHeight="1">
      <c r="A12" s="2295"/>
      <c r="B12" s="3053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26"/>
      <c r="T12" s="2294">
        <f>S12*E12</f>
        <v>0</v>
      </c>
    </row>
    <row r="13" spans="1:20" s="503" customFormat="1" ht="34.9" customHeight="1">
      <c r="A13" s="2295">
        <v>2</v>
      </c>
      <c r="B13" s="3060" t="s">
        <v>2391</v>
      </c>
      <c r="C13" s="2206"/>
      <c r="D13" s="2207" t="s">
        <v>1915</v>
      </c>
      <c r="E13" s="2208">
        <v>6500</v>
      </c>
      <c r="F13" s="2321"/>
      <c r="G13" s="2210"/>
      <c r="H13" s="2207"/>
      <c r="I13" s="2207"/>
      <c r="J13" s="2207"/>
      <c r="K13" s="2207"/>
      <c r="L13" s="2207"/>
      <c r="M13" s="2211"/>
      <c r="N13" s="2212">
        <v>1</v>
      </c>
      <c r="O13" s="2212"/>
      <c r="P13" s="2211"/>
      <c r="Q13" s="2212"/>
      <c r="R13" s="2212"/>
      <c r="S13" s="2213">
        <v>6500</v>
      </c>
      <c r="T13" s="2214">
        <v>6500</v>
      </c>
    </row>
    <row r="14" spans="1:20" s="503" customFormat="1" ht="14.45" customHeight="1">
      <c r="A14" s="2295"/>
      <c r="B14" s="2327"/>
      <c r="C14" s="2206"/>
      <c r="D14" s="2207"/>
      <c r="E14" s="2208"/>
      <c r="F14" s="2209"/>
      <c r="G14" s="2210"/>
      <c r="H14" s="2207"/>
      <c r="I14" s="2207"/>
      <c r="J14" s="2207"/>
      <c r="K14" s="2207"/>
      <c r="L14" s="2207"/>
      <c r="M14" s="2211"/>
      <c r="N14" s="2212"/>
      <c r="O14" s="2212"/>
      <c r="P14" s="2211"/>
      <c r="Q14" s="2212"/>
      <c r="R14" s="2212"/>
      <c r="S14" s="2226"/>
      <c r="T14" s="2214">
        <f>+S14*E14</f>
        <v>0</v>
      </c>
    </row>
    <row r="15" spans="1:20" s="518" customFormat="1" ht="50.45" customHeight="1">
      <c r="A15" s="2322">
        <v>3</v>
      </c>
      <c r="B15" s="3059" t="s">
        <v>2392</v>
      </c>
      <c r="C15" s="2217"/>
      <c r="D15" s="2215" t="s">
        <v>1915</v>
      </c>
      <c r="E15" s="2292">
        <v>17500</v>
      </c>
      <c r="F15" s="2220"/>
      <c r="G15" s="2221"/>
      <c r="H15" s="2218"/>
      <c r="I15" s="2218"/>
      <c r="J15" s="2218"/>
      <c r="K15" s="2218">
        <v>1</v>
      </c>
      <c r="L15" s="2218"/>
      <c r="M15" s="2222"/>
      <c r="N15" s="1165"/>
      <c r="O15" s="1165"/>
      <c r="P15" s="2222"/>
      <c r="Q15" s="1165"/>
      <c r="R15" s="1165"/>
      <c r="S15" s="2213">
        <v>17500</v>
      </c>
      <c r="T15" s="2214">
        <v>17500</v>
      </c>
    </row>
    <row r="16" spans="1:20" s="503" customFormat="1" ht="10.15" customHeight="1">
      <c r="A16" s="2204"/>
      <c r="B16" s="2327"/>
      <c r="C16" s="2206"/>
      <c r="D16" s="2207"/>
      <c r="E16" s="2208"/>
      <c r="F16" s="2209"/>
      <c r="G16" s="2210"/>
      <c r="H16" s="2207"/>
      <c r="I16" s="2207"/>
      <c r="J16" s="2207"/>
      <c r="K16" s="2207"/>
      <c r="L16" s="2207"/>
      <c r="M16" s="2211"/>
      <c r="N16" s="2212"/>
      <c r="O16" s="2212"/>
      <c r="P16" s="2211"/>
      <c r="Q16" s="2212"/>
      <c r="R16" s="2212"/>
      <c r="S16" s="2226"/>
      <c r="T16" s="2214">
        <f aca="true" t="shared" si="0" ref="T16:T27">E16*S16</f>
        <v>0</v>
      </c>
    </row>
    <row r="17" spans="1:20" s="503" customFormat="1" ht="12" customHeight="1">
      <c r="A17" s="2204"/>
      <c r="B17" s="2327"/>
      <c r="C17" s="2206"/>
      <c r="D17" s="2207"/>
      <c r="E17" s="2208"/>
      <c r="F17" s="2209"/>
      <c r="G17" s="2210"/>
      <c r="H17" s="2207"/>
      <c r="I17" s="2207"/>
      <c r="J17" s="2207"/>
      <c r="K17" s="2207"/>
      <c r="L17" s="2207"/>
      <c r="M17" s="2211"/>
      <c r="N17" s="2212"/>
      <c r="O17" s="2212"/>
      <c r="P17" s="2211"/>
      <c r="Q17" s="2212"/>
      <c r="R17" s="2212"/>
      <c r="S17" s="2226"/>
      <c r="T17" s="2214">
        <f t="shared" si="0"/>
        <v>0</v>
      </c>
    </row>
    <row r="18" spans="1:20" s="518" customFormat="1" ht="11.45" customHeight="1">
      <c r="A18" s="2215"/>
      <c r="B18" s="3053"/>
      <c r="C18" s="2217"/>
      <c r="D18" s="2218"/>
      <c r="E18" s="2219"/>
      <c r="F18" s="2220"/>
      <c r="G18" s="2221"/>
      <c r="H18" s="2218"/>
      <c r="I18" s="2218"/>
      <c r="J18" s="2218"/>
      <c r="K18" s="2218"/>
      <c r="L18" s="2218"/>
      <c r="M18" s="2222"/>
      <c r="N18" s="1165"/>
      <c r="O18" s="1165"/>
      <c r="P18" s="2222"/>
      <c r="Q18" s="1165"/>
      <c r="R18" s="1165"/>
      <c r="S18" s="2298"/>
      <c r="T18" s="2224">
        <f t="shared" si="0"/>
        <v>0</v>
      </c>
    </row>
    <row r="19" spans="1:20" s="503" customFormat="1" ht="11.45" customHeight="1">
      <c r="A19" s="2204"/>
      <c r="B19" s="3055"/>
      <c r="C19" s="2206"/>
      <c r="D19" s="2207"/>
      <c r="E19" s="2208"/>
      <c r="F19" s="2209"/>
      <c r="G19" s="2210"/>
      <c r="H19" s="2207"/>
      <c r="I19" s="2207"/>
      <c r="J19" s="2207"/>
      <c r="K19" s="2207"/>
      <c r="L19" s="2207"/>
      <c r="M19" s="2211"/>
      <c r="N19" s="2212"/>
      <c r="O19" s="2212"/>
      <c r="P19" s="2211"/>
      <c r="Q19" s="2212"/>
      <c r="R19" s="2212"/>
      <c r="S19" s="2226"/>
      <c r="T19" s="2214">
        <f t="shared" si="0"/>
        <v>0</v>
      </c>
    </row>
    <row r="20" spans="1:20" s="503" customFormat="1" ht="10.9" customHeight="1">
      <c r="A20" s="2204"/>
      <c r="B20" s="2327"/>
      <c r="C20" s="2206"/>
      <c r="D20" s="2207"/>
      <c r="E20" s="2208"/>
      <c r="F20" s="2209"/>
      <c r="G20" s="2210"/>
      <c r="H20" s="2207"/>
      <c r="I20" s="2207"/>
      <c r="J20" s="2207"/>
      <c r="K20" s="2207"/>
      <c r="L20" s="2207"/>
      <c r="M20" s="2211"/>
      <c r="N20" s="2212"/>
      <c r="O20" s="2212"/>
      <c r="P20" s="2211"/>
      <c r="Q20" s="2212"/>
      <c r="R20" s="2212"/>
      <c r="S20" s="2226"/>
      <c r="T20" s="2214">
        <f t="shared" si="0"/>
        <v>0</v>
      </c>
    </row>
    <row r="21" spans="1:20" s="503" customFormat="1" ht="12.6" customHeight="1">
      <c r="A21" s="2204"/>
      <c r="B21" s="2327"/>
      <c r="C21" s="2206"/>
      <c r="D21" s="2207"/>
      <c r="E21" s="2208"/>
      <c r="F21" s="2209"/>
      <c r="G21" s="2210"/>
      <c r="H21" s="2207"/>
      <c r="I21" s="2207"/>
      <c r="J21" s="2207"/>
      <c r="K21" s="2207"/>
      <c r="L21" s="2207"/>
      <c r="M21" s="2211"/>
      <c r="N21" s="2212"/>
      <c r="O21" s="2212"/>
      <c r="P21" s="2211"/>
      <c r="Q21" s="2212"/>
      <c r="R21" s="2212"/>
      <c r="S21" s="2226"/>
      <c r="T21" s="2214">
        <f t="shared" si="0"/>
        <v>0</v>
      </c>
    </row>
    <row r="22" spans="1:20" s="503" customFormat="1" ht="11.45" customHeight="1">
      <c r="A22" s="2204"/>
      <c r="B22" s="2327"/>
      <c r="C22" s="2206"/>
      <c r="D22" s="2207"/>
      <c r="E22" s="2208"/>
      <c r="F22" s="2209"/>
      <c r="G22" s="2210"/>
      <c r="H22" s="2207"/>
      <c r="I22" s="2207"/>
      <c r="J22" s="2207"/>
      <c r="K22" s="2207"/>
      <c r="L22" s="2207"/>
      <c r="M22" s="2211"/>
      <c r="N22" s="2212"/>
      <c r="O22" s="2212"/>
      <c r="P22" s="2211"/>
      <c r="Q22" s="2212"/>
      <c r="R22" s="2212"/>
      <c r="S22" s="2226"/>
      <c r="T22" s="2214">
        <f t="shared" si="0"/>
        <v>0</v>
      </c>
    </row>
    <row r="23" spans="1:20" s="503" customFormat="1" ht="10.9" customHeight="1">
      <c r="A23" s="2204"/>
      <c r="B23" s="2327"/>
      <c r="C23" s="2206"/>
      <c r="D23" s="2207"/>
      <c r="E23" s="2208"/>
      <c r="F23" s="2209"/>
      <c r="G23" s="2210"/>
      <c r="H23" s="2207"/>
      <c r="I23" s="2207"/>
      <c r="J23" s="2207"/>
      <c r="K23" s="2207"/>
      <c r="L23" s="2207"/>
      <c r="M23" s="2211"/>
      <c r="N23" s="2212"/>
      <c r="O23" s="2212"/>
      <c r="P23" s="2211"/>
      <c r="Q23" s="2212"/>
      <c r="R23" s="2212"/>
      <c r="S23" s="2226"/>
      <c r="T23" s="2214">
        <f t="shared" si="0"/>
        <v>0</v>
      </c>
    </row>
    <row r="24" spans="1:20" s="503" customFormat="1" ht="10.15" customHeight="1">
      <c r="A24" s="2204"/>
      <c r="B24" s="2327"/>
      <c r="C24" s="2206"/>
      <c r="D24" s="2207"/>
      <c r="E24" s="2208"/>
      <c r="F24" s="2209"/>
      <c r="G24" s="2210"/>
      <c r="H24" s="2207"/>
      <c r="I24" s="2207"/>
      <c r="J24" s="2207"/>
      <c r="K24" s="2207"/>
      <c r="L24" s="2207"/>
      <c r="M24" s="2211"/>
      <c r="N24" s="2212"/>
      <c r="O24" s="2212"/>
      <c r="P24" s="2211"/>
      <c r="Q24" s="2212"/>
      <c r="R24" s="2212"/>
      <c r="S24" s="2226"/>
      <c r="T24" s="2214">
        <f t="shared" si="0"/>
        <v>0</v>
      </c>
    </row>
    <row r="25" spans="1:20" s="503" customFormat="1" ht="10.15" customHeight="1">
      <c r="A25" s="2204"/>
      <c r="B25" s="2327"/>
      <c r="C25" s="2206"/>
      <c r="D25" s="2207"/>
      <c r="E25" s="2208"/>
      <c r="F25" s="2209"/>
      <c r="G25" s="2210"/>
      <c r="H25" s="2207"/>
      <c r="I25" s="2207"/>
      <c r="J25" s="2207"/>
      <c r="K25" s="2207"/>
      <c r="L25" s="2207"/>
      <c r="M25" s="2211"/>
      <c r="N25" s="2212"/>
      <c r="O25" s="2212"/>
      <c r="P25" s="2211"/>
      <c r="Q25" s="2212"/>
      <c r="R25" s="2212"/>
      <c r="S25" s="2226"/>
      <c r="T25" s="2214">
        <f t="shared" si="0"/>
        <v>0</v>
      </c>
    </row>
    <row r="26" spans="1:20" s="503" customFormat="1" ht="10.15" customHeight="1">
      <c r="A26" s="2204"/>
      <c r="B26" s="2327"/>
      <c r="C26" s="2206"/>
      <c r="D26" s="2207"/>
      <c r="E26" s="2208"/>
      <c r="F26" s="2209"/>
      <c r="G26" s="2210"/>
      <c r="H26" s="2207"/>
      <c r="I26" s="2207"/>
      <c r="J26" s="2207"/>
      <c r="K26" s="2207"/>
      <c r="L26" s="2207"/>
      <c r="M26" s="2211"/>
      <c r="N26" s="2212"/>
      <c r="O26" s="2212"/>
      <c r="P26" s="2211"/>
      <c r="Q26" s="2212"/>
      <c r="R26" s="2212"/>
      <c r="S26" s="2226"/>
      <c r="T26" s="2214">
        <f t="shared" si="0"/>
        <v>0</v>
      </c>
    </row>
    <row r="27" spans="1:20" s="503" customFormat="1" ht="10.15" customHeight="1">
      <c r="A27" s="2204"/>
      <c r="B27" s="2327"/>
      <c r="C27" s="2206"/>
      <c r="D27" s="2207"/>
      <c r="E27" s="2208"/>
      <c r="F27" s="2209"/>
      <c r="G27" s="2210"/>
      <c r="H27" s="2207"/>
      <c r="I27" s="2207"/>
      <c r="J27" s="2207"/>
      <c r="K27" s="2207"/>
      <c r="L27" s="2207"/>
      <c r="M27" s="2211"/>
      <c r="N27" s="2212"/>
      <c r="O27" s="2212"/>
      <c r="P27" s="2211"/>
      <c r="Q27" s="2212"/>
      <c r="R27" s="2212"/>
      <c r="S27" s="2226"/>
      <c r="T27" s="2214">
        <f t="shared" si="0"/>
        <v>0</v>
      </c>
    </row>
    <row r="28" spans="1:20" s="503" customFormat="1" ht="10.15" customHeight="1">
      <c r="A28" s="2228"/>
      <c r="B28" s="2229" t="s">
        <v>1938</v>
      </c>
      <c r="C28" s="2230"/>
      <c r="D28" s="2231"/>
      <c r="E28" s="2232"/>
      <c r="F28" s="2233"/>
      <c r="G28" s="2210"/>
      <c r="H28" s="2210"/>
      <c r="I28" s="2210"/>
      <c r="J28" s="2210"/>
      <c r="K28" s="2210"/>
      <c r="L28" s="2210"/>
      <c r="M28" s="2210"/>
      <c r="N28" s="2210"/>
      <c r="O28" s="2210"/>
      <c r="P28" s="2210"/>
      <c r="Q28" s="2210"/>
      <c r="R28" s="2210"/>
      <c r="S28" s="2234"/>
      <c r="T28" s="2235">
        <f>SUM(T11:T27)</f>
        <v>80000</v>
      </c>
    </row>
    <row r="29" spans="1:20" s="2237" customFormat="1" ht="11.25" hidden="1">
      <c r="A29" s="2236"/>
      <c r="C29" s="2137"/>
      <c r="D29" s="2238"/>
      <c r="E29" s="2129"/>
      <c r="F29" s="2239"/>
      <c r="G29" s="2126"/>
      <c r="H29" s="2126"/>
      <c r="I29" s="2240"/>
      <c r="J29" s="2240"/>
      <c r="K29" s="2240"/>
      <c r="L29" s="2240"/>
      <c r="M29" s="2126"/>
      <c r="N29" s="2241"/>
      <c r="S29" s="2242"/>
      <c r="T29" s="2243"/>
    </row>
    <row r="30" spans="1:20" s="2237" customFormat="1" ht="8.45" customHeight="1">
      <c r="A30" s="2244" t="s">
        <v>1939</v>
      </c>
      <c r="C30" s="2137"/>
      <c r="D30" s="2238"/>
      <c r="E30" s="2245"/>
      <c r="F30" s="2239"/>
      <c r="N30" s="2246"/>
      <c r="O30" s="2241"/>
      <c r="S30" s="2242"/>
      <c r="T30" s="2243"/>
    </row>
    <row r="31" spans="1:20" s="2237" customFormat="1" ht="11.45" customHeight="1">
      <c r="A31" s="2247" t="s">
        <v>245</v>
      </c>
      <c r="C31" s="2248"/>
      <c r="D31" s="2249"/>
      <c r="E31" s="2239"/>
      <c r="F31" s="2238"/>
      <c r="G31" s="2238"/>
      <c r="H31" s="2238"/>
      <c r="I31" s="2238"/>
      <c r="J31" s="2238"/>
      <c r="K31" s="2238"/>
      <c r="L31" s="2238"/>
      <c r="M31" s="2238"/>
      <c r="N31" s="2250"/>
      <c r="O31" s="2251"/>
      <c r="P31" s="2251"/>
      <c r="Q31" s="2251"/>
      <c r="R31" s="2252"/>
      <c r="S31" s="2253"/>
      <c r="T31" s="2254"/>
    </row>
    <row r="32" spans="1:20" s="2237" customFormat="1" ht="16.15" customHeight="1">
      <c r="A32" s="2247"/>
      <c r="B32" s="2255" t="s">
        <v>1940</v>
      </c>
      <c r="C32" s="2126"/>
      <c r="D32" s="2249"/>
      <c r="E32" s="2238"/>
      <c r="F32" s="2238"/>
      <c r="G32" s="2238"/>
      <c r="H32" s="2238"/>
      <c r="I32" s="2238"/>
      <c r="J32" s="2238"/>
      <c r="K32" s="2238"/>
      <c r="L32" s="2238"/>
      <c r="M32" s="2251"/>
      <c r="N32" s="2251"/>
      <c r="O32" s="2256"/>
      <c r="P32" s="2257"/>
      <c r="Q32" s="2257" t="s">
        <v>1941</v>
      </c>
      <c r="R32" s="2242"/>
      <c r="S32" s="2253"/>
      <c r="T32" s="2254"/>
    </row>
    <row r="33" spans="2:20" s="2237" customFormat="1" ht="18.6" customHeight="1">
      <c r="B33" s="2258" t="s">
        <v>1942</v>
      </c>
      <c r="C33" s="2137"/>
      <c r="D33" s="2238"/>
      <c r="E33" s="2245"/>
      <c r="F33" s="2238"/>
      <c r="M33" s="2256"/>
      <c r="N33" s="2256"/>
      <c r="O33" s="447"/>
      <c r="P33" s="2237" t="s">
        <v>1943</v>
      </c>
      <c r="S33" s="2242"/>
      <c r="T33" s="2243"/>
    </row>
    <row r="38" ht="15">
      <c r="O38" s="449"/>
    </row>
  </sheetData>
  <mergeCells count="12">
    <mergeCell ref="G9:S9"/>
    <mergeCell ref="T9:T10"/>
    <mergeCell ref="A1:T1"/>
    <mergeCell ref="A2:T2"/>
    <mergeCell ref="A3:T3"/>
    <mergeCell ref="A5:T5"/>
    <mergeCell ref="A9:A10"/>
    <mergeCell ref="B9:B10"/>
    <mergeCell ref="C9:C10"/>
    <mergeCell ref="D9:D10"/>
    <mergeCell ref="E9:E10"/>
    <mergeCell ref="F9:F10"/>
  </mergeCells>
  <printOptions horizontalCentered="1"/>
  <pageMargins left="0.7" right="0.7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showGridLines="0" view="pageBreakPreview" zoomScaleSheetLayoutView="100" workbookViewId="0" topLeftCell="A1">
      <selection activeCell="E12" sqref="E12"/>
    </sheetView>
  </sheetViews>
  <sheetFormatPr defaultColWidth="8.28125" defaultRowHeight="15"/>
  <cols>
    <col min="1" max="1" width="3.28125" style="447" customWidth="1"/>
    <col min="2" max="2" width="30.28125" style="447" customWidth="1"/>
    <col min="3" max="3" width="7.7109375" style="458" customWidth="1"/>
    <col min="4" max="4" width="6.7109375" style="490" customWidth="1"/>
    <col min="5" max="5" width="8.421875" style="583" customWidth="1"/>
    <col min="6" max="6" width="5.8515625" style="578" customWidth="1"/>
    <col min="7" max="7" width="5.421875" style="447" customWidth="1"/>
    <col min="8" max="8" width="4.7109375" style="447" customWidth="1"/>
    <col min="9" max="9" width="4.140625" style="447" customWidth="1"/>
    <col min="10" max="10" width="5.421875" style="447" customWidth="1"/>
    <col min="11" max="11" width="5.5742187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28125" style="447" customWidth="1"/>
    <col min="17" max="17" width="5.140625" style="447" customWidth="1"/>
    <col min="18" max="18" width="3.7109375" style="447" customWidth="1"/>
    <col min="19" max="19" width="10.7109375" style="581" customWidth="1"/>
    <col min="20" max="20" width="11.8515625" style="1890" customWidth="1"/>
    <col min="21" max="16384" width="8.28125" style="447" customWidth="1"/>
  </cols>
  <sheetData>
    <row r="1" spans="1:20" ht="12.6" customHeight="1">
      <c r="A1" s="2119" t="s">
        <v>1439</v>
      </c>
      <c r="B1" s="2120"/>
      <c r="C1" s="2120"/>
      <c r="D1" s="2120"/>
      <c r="E1" s="2120"/>
      <c r="F1" s="2120"/>
      <c r="G1" s="2120"/>
      <c r="H1" s="2120"/>
      <c r="I1" s="2120"/>
      <c r="J1" s="2120"/>
      <c r="K1" s="2120"/>
      <c r="L1" s="2120"/>
      <c r="M1" s="2120"/>
      <c r="N1" s="2120"/>
      <c r="O1" s="2120"/>
      <c r="P1" s="2120"/>
      <c r="Q1" s="2120"/>
      <c r="R1" s="2120"/>
      <c r="S1" s="2120"/>
      <c r="T1" s="2121"/>
    </row>
    <row r="2" spans="1:20" ht="8.45" customHeight="1">
      <c r="A2" s="2122" t="s">
        <v>10</v>
      </c>
      <c r="B2" s="2123"/>
      <c r="C2" s="2123"/>
      <c r="D2" s="2123"/>
      <c r="E2" s="2123"/>
      <c r="F2" s="2123"/>
      <c r="G2" s="2123"/>
      <c r="H2" s="2123"/>
      <c r="I2" s="2123"/>
      <c r="J2" s="2123"/>
      <c r="K2" s="2123"/>
      <c r="L2" s="2123"/>
      <c r="M2" s="2123"/>
      <c r="N2" s="2123"/>
      <c r="O2" s="2123"/>
      <c r="P2" s="2123"/>
      <c r="Q2" s="2123"/>
      <c r="R2" s="2123"/>
      <c r="S2" s="2123"/>
      <c r="T2" s="2124"/>
    </row>
    <row r="3" spans="1:20" ht="15">
      <c r="A3" s="2122" t="s">
        <v>11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.15" customHeight="1">
      <c r="A4" s="2125"/>
      <c r="B4" s="2126"/>
      <c r="C4" s="2127"/>
      <c r="D4" s="2128"/>
      <c r="E4" s="2129"/>
      <c r="F4" s="2130"/>
      <c r="G4" s="2126"/>
      <c r="H4" s="2126"/>
      <c r="I4" s="2126"/>
      <c r="J4" s="2126"/>
      <c r="K4" s="2126"/>
      <c r="L4" s="2126"/>
      <c r="M4" s="2126"/>
      <c r="N4" s="2126"/>
      <c r="O4" s="2126"/>
      <c r="P4" s="2126"/>
      <c r="Q4" s="2126"/>
      <c r="R4" s="2126"/>
      <c r="S4" s="2131"/>
      <c r="T4" s="2132"/>
    </row>
    <row r="5" spans="1:20" ht="13.15" customHeight="1">
      <c r="A5" s="2133" t="s">
        <v>130</v>
      </c>
      <c r="B5" s="2134"/>
      <c r="C5" s="2134"/>
      <c r="D5" s="2134"/>
      <c r="E5" s="2134"/>
      <c r="F5" s="2134"/>
      <c r="G5" s="2134"/>
      <c r="H5" s="2134"/>
      <c r="I5" s="2134"/>
      <c r="J5" s="2134"/>
      <c r="K5" s="2134"/>
      <c r="L5" s="2134"/>
      <c r="M5" s="2134"/>
      <c r="N5" s="2134"/>
      <c r="O5" s="2134"/>
      <c r="P5" s="2134"/>
      <c r="Q5" s="2134"/>
      <c r="R5" s="2134"/>
      <c r="S5" s="2134"/>
      <c r="T5" s="2135"/>
    </row>
    <row r="6" spans="1:20" ht="1.15" customHeight="1">
      <c r="A6" s="2136"/>
      <c r="B6" s="2126"/>
      <c r="C6" s="2127"/>
      <c r="D6" s="2128"/>
      <c r="E6" s="2129"/>
      <c r="F6" s="2130"/>
      <c r="G6" s="2126"/>
      <c r="H6" s="2126"/>
      <c r="I6" s="2126"/>
      <c r="J6" s="2126"/>
      <c r="K6" s="2126"/>
      <c r="L6" s="2126"/>
      <c r="M6" s="2126"/>
      <c r="N6" s="2126"/>
      <c r="O6" s="2126"/>
      <c r="P6" s="2126"/>
      <c r="Q6" s="2126"/>
      <c r="R6" s="2126"/>
      <c r="S6" s="2131"/>
      <c r="T6" s="2132"/>
    </row>
    <row r="7" spans="1:20" ht="15">
      <c r="A7" s="456" t="s">
        <v>1912</v>
      </c>
      <c r="B7" s="2126"/>
      <c r="C7" s="213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s="2146" customFormat="1" ht="12" thickBot="1">
      <c r="A8" s="2138" t="s">
        <v>2393</v>
      </c>
      <c r="B8" s="2139"/>
      <c r="C8" s="2140"/>
      <c r="D8" s="2141"/>
      <c r="E8" s="2141"/>
      <c r="F8" s="2142" t="s">
        <v>134</v>
      </c>
      <c r="G8" s="2143"/>
      <c r="H8" s="2143"/>
      <c r="I8" s="2143"/>
      <c r="J8" s="2139"/>
      <c r="K8" s="2139"/>
      <c r="L8" s="2139"/>
      <c r="M8" s="2139"/>
      <c r="N8" s="2139"/>
      <c r="O8" s="2139"/>
      <c r="P8" s="2139"/>
      <c r="Q8" s="2139"/>
      <c r="R8" s="2139"/>
      <c r="S8" s="2144"/>
      <c r="T8" s="2145"/>
    </row>
    <row r="9" spans="1:20" ht="13.15" customHeight="1" thickBot="1">
      <c r="A9" s="2147" t="s">
        <v>136</v>
      </c>
      <c r="B9" s="2148" t="s">
        <v>137</v>
      </c>
      <c r="C9" s="2149" t="s">
        <v>257</v>
      </c>
      <c r="D9" s="2150" t="s">
        <v>139</v>
      </c>
      <c r="E9" s="2151" t="s">
        <v>140</v>
      </c>
      <c r="F9" s="2152" t="s">
        <v>141</v>
      </c>
      <c r="G9" s="2153" t="s">
        <v>142</v>
      </c>
      <c r="H9" s="2154"/>
      <c r="I9" s="2154"/>
      <c r="J9" s="2154"/>
      <c r="K9" s="2154"/>
      <c r="L9" s="2154"/>
      <c r="M9" s="2154"/>
      <c r="N9" s="2154"/>
      <c r="O9" s="2154"/>
      <c r="P9" s="2154"/>
      <c r="Q9" s="2154"/>
      <c r="R9" s="2154"/>
      <c r="S9" s="2155"/>
      <c r="T9" s="2156" t="s">
        <v>143</v>
      </c>
    </row>
    <row r="10" spans="1:20" s="490" customFormat="1" ht="11.45" customHeight="1" thickBot="1">
      <c r="A10" s="2157"/>
      <c r="B10" s="2158"/>
      <c r="C10" s="2159"/>
      <c r="D10" s="2160"/>
      <c r="E10" s="2161"/>
      <c r="F10" s="2162"/>
      <c r="G10" s="2163" t="s">
        <v>144</v>
      </c>
      <c r="H10" s="2164" t="s">
        <v>145</v>
      </c>
      <c r="I10" s="2164" t="s">
        <v>146</v>
      </c>
      <c r="J10" s="2164" t="s">
        <v>147</v>
      </c>
      <c r="K10" s="2164" t="s">
        <v>148</v>
      </c>
      <c r="L10" s="2164" t="s">
        <v>149</v>
      </c>
      <c r="M10" s="2165" t="s">
        <v>150</v>
      </c>
      <c r="N10" s="2166" t="s">
        <v>151</v>
      </c>
      <c r="O10" s="2166" t="s">
        <v>152</v>
      </c>
      <c r="P10" s="2167" t="s">
        <v>153</v>
      </c>
      <c r="Q10" s="2167" t="s">
        <v>154</v>
      </c>
      <c r="R10" s="2167" t="s">
        <v>155</v>
      </c>
      <c r="S10" s="2167" t="s">
        <v>156</v>
      </c>
      <c r="T10" s="2168"/>
    </row>
    <row r="11" spans="1:20" s="518" customFormat="1" ht="48" customHeight="1">
      <c r="A11" s="2295">
        <v>1</v>
      </c>
      <c r="B11" s="2334" t="s">
        <v>2394</v>
      </c>
      <c r="C11" s="2314"/>
      <c r="D11" s="2315" t="s">
        <v>1915</v>
      </c>
      <c r="E11" s="2316">
        <v>8000</v>
      </c>
      <c r="F11" s="2220"/>
      <c r="G11" s="2221"/>
      <c r="H11" s="2218"/>
      <c r="I11" s="2218">
        <v>1</v>
      </c>
      <c r="J11" s="2218"/>
      <c r="K11" s="2218"/>
      <c r="L11" s="2218"/>
      <c r="M11" s="2222"/>
      <c r="N11" s="1165"/>
      <c r="O11" s="1165"/>
      <c r="P11" s="2222"/>
      <c r="Q11" s="1165"/>
      <c r="R11" s="1165"/>
      <c r="S11" s="2178">
        <f>+E11</f>
        <v>8000</v>
      </c>
      <c r="T11" s="2294">
        <f>+S11</f>
        <v>8000</v>
      </c>
    </row>
    <row r="12" spans="1:20" s="518" customFormat="1" ht="10.9" customHeight="1">
      <c r="A12" s="2295"/>
      <c r="B12" s="3053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26"/>
      <c r="T12" s="2294">
        <f>S12*E12</f>
        <v>0</v>
      </c>
    </row>
    <row r="13" spans="1:20" s="503" customFormat="1" ht="34.9" customHeight="1">
      <c r="A13" s="2295">
        <v>2</v>
      </c>
      <c r="B13" s="3060" t="s">
        <v>2395</v>
      </c>
      <c r="C13" s="2206"/>
      <c r="D13" s="2207" t="s">
        <v>1915</v>
      </c>
      <c r="E13" s="2208">
        <v>4000</v>
      </c>
      <c r="F13" s="2321"/>
      <c r="G13" s="2210"/>
      <c r="H13" s="2207"/>
      <c r="I13" s="2207"/>
      <c r="J13" s="2207">
        <v>1</v>
      </c>
      <c r="K13" s="2207"/>
      <c r="L13" s="2207"/>
      <c r="M13" s="2211">
        <v>1</v>
      </c>
      <c r="N13" s="2212"/>
      <c r="O13" s="2212"/>
      <c r="P13" s="2211">
        <v>1</v>
      </c>
      <c r="Q13" s="2212"/>
      <c r="R13" s="2212"/>
      <c r="S13" s="2213">
        <v>4000</v>
      </c>
      <c r="T13" s="2214">
        <f>+S13*3</f>
        <v>12000</v>
      </c>
    </row>
    <row r="14" spans="1:20" s="503" customFormat="1" ht="14.45" customHeight="1">
      <c r="A14" s="2295"/>
      <c r="B14" s="2327"/>
      <c r="C14" s="2206"/>
      <c r="D14" s="2207"/>
      <c r="E14" s="2208"/>
      <c r="F14" s="2209"/>
      <c r="G14" s="2210"/>
      <c r="H14" s="2207"/>
      <c r="I14" s="2207"/>
      <c r="J14" s="2207"/>
      <c r="K14" s="2207"/>
      <c r="L14" s="2207"/>
      <c r="M14" s="2211"/>
      <c r="N14" s="2212"/>
      <c r="O14" s="2212"/>
      <c r="P14" s="2211"/>
      <c r="Q14" s="2212"/>
      <c r="R14" s="2212"/>
      <c r="S14" s="2226"/>
      <c r="T14" s="2214">
        <f>+S14*E14</f>
        <v>0</v>
      </c>
    </row>
    <row r="15" spans="1:20" s="503" customFormat="1" ht="10.15" customHeight="1">
      <c r="A15" s="2204"/>
      <c r="B15" s="2327"/>
      <c r="C15" s="2206"/>
      <c r="D15" s="2207"/>
      <c r="E15" s="2208"/>
      <c r="F15" s="2209"/>
      <c r="G15" s="2210"/>
      <c r="H15" s="2207"/>
      <c r="I15" s="2207"/>
      <c r="J15" s="2207"/>
      <c r="K15" s="2207"/>
      <c r="L15" s="2207"/>
      <c r="M15" s="2211"/>
      <c r="N15" s="2212"/>
      <c r="O15" s="2212"/>
      <c r="P15" s="2211"/>
      <c r="Q15" s="2212"/>
      <c r="R15" s="2212"/>
      <c r="S15" s="2226"/>
      <c r="T15" s="2214">
        <f aca="true" t="shared" si="0" ref="T15:T26">E15*S15</f>
        <v>0</v>
      </c>
    </row>
    <row r="16" spans="1:20" s="503" customFormat="1" ht="12" customHeight="1">
      <c r="A16" s="2204"/>
      <c r="B16" s="2327"/>
      <c r="C16" s="2206"/>
      <c r="D16" s="2207"/>
      <c r="E16" s="2208"/>
      <c r="F16" s="2209"/>
      <c r="G16" s="2210"/>
      <c r="H16" s="2207"/>
      <c r="I16" s="2207"/>
      <c r="J16" s="2207"/>
      <c r="K16" s="2207"/>
      <c r="L16" s="2207"/>
      <c r="M16" s="2211"/>
      <c r="N16" s="2212"/>
      <c r="O16" s="2212"/>
      <c r="P16" s="2211"/>
      <c r="Q16" s="2212"/>
      <c r="R16" s="2212"/>
      <c r="S16" s="2226"/>
      <c r="T16" s="2214">
        <f t="shared" si="0"/>
        <v>0</v>
      </c>
    </row>
    <row r="17" spans="1:20" s="518" customFormat="1" ht="11.45" customHeight="1">
      <c r="A17" s="2215"/>
      <c r="B17" s="3053"/>
      <c r="C17" s="2217"/>
      <c r="D17" s="2218"/>
      <c r="E17" s="2219"/>
      <c r="F17" s="2220"/>
      <c r="G17" s="2221"/>
      <c r="H17" s="2218"/>
      <c r="I17" s="2218"/>
      <c r="J17" s="2218"/>
      <c r="K17" s="2218"/>
      <c r="L17" s="2218"/>
      <c r="M17" s="2222"/>
      <c r="N17" s="1165"/>
      <c r="O17" s="1165"/>
      <c r="P17" s="2222"/>
      <c r="Q17" s="1165"/>
      <c r="R17" s="1165"/>
      <c r="S17" s="2298"/>
      <c r="T17" s="2224">
        <f t="shared" si="0"/>
        <v>0</v>
      </c>
    </row>
    <row r="18" spans="1:20" s="503" customFormat="1" ht="11.45" customHeight="1">
      <c r="A18" s="2204"/>
      <c r="B18" s="3055"/>
      <c r="C18" s="2206"/>
      <c r="D18" s="2207"/>
      <c r="E18" s="2208"/>
      <c r="F18" s="2209"/>
      <c r="G18" s="2210"/>
      <c r="H18" s="2207"/>
      <c r="I18" s="2207"/>
      <c r="J18" s="2207"/>
      <c r="K18" s="2207"/>
      <c r="L18" s="2207"/>
      <c r="M18" s="2211"/>
      <c r="N18" s="2212"/>
      <c r="O18" s="2212"/>
      <c r="P18" s="2211"/>
      <c r="Q18" s="2212"/>
      <c r="R18" s="2212"/>
      <c r="S18" s="2226"/>
      <c r="T18" s="2214">
        <f t="shared" si="0"/>
        <v>0</v>
      </c>
    </row>
    <row r="19" spans="1:20" s="503" customFormat="1" ht="10.9" customHeight="1">
      <c r="A19" s="2204"/>
      <c r="B19" s="2327"/>
      <c r="C19" s="2206"/>
      <c r="D19" s="2207"/>
      <c r="E19" s="2208"/>
      <c r="F19" s="2209"/>
      <c r="G19" s="2210"/>
      <c r="H19" s="2207"/>
      <c r="I19" s="2207"/>
      <c r="J19" s="2207"/>
      <c r="K19" s="2207"/>
      <c r="L19" s="2207"/>
      <c r="M19" s="2211"/>
      <c r="N19" s="2212"/>
      <c r="O19" s="2212"/>
      <c r="P19" s="2211"/>
      <c r="Q19" s="2212"/>
      <c r="R19" s="2212"/>
      <c r="S19" s="2226"/>
      <c r="T19" s="2214">
        <f t="shared" si="0"/>
        <v>0</v>
      </c>
    </row>
    <row r="20" spans="1:20" s="503" customFormat="1" ht="12.6" customHeight="1">
      <c r="A20" s="2204"/>
      <c r="B20" s="2327"/>
      <c r="C20" s="2206"/>
      <c r="D20" s="2207"/>
      <c r="E20" s="2208"/>
      <c r="F20" s="2209"/>
      <c r="G20" s="2210"/>
      <c r="H20" s="2207"/>
      <c r="I20" s="2207"/>
      <c r="J20" s="2207"/>
      <c r="K20" s="2207"/>
      <c r="L20" s="2207"/>
      <c r="M20" s="2211"/>
      <c r="N20" s="2212"/>
      <c r="O20" s="2212"/>
      <c r="P20" s="2211"/>
      <c r="Q20" s="2212"/>
      <c r="R20" s="2212"/>
      <c r="S20" s="2226"/>
      <c r="T20" s="2214">
        <f t="shared" si="0"/>
        <v>0</v>
      </c>
    </row>
    <row r="21" spans="1:20" s="503" customFormat="1" ht="11.45" customHeight="1">
      <c r="A21" s="2204"/>
      <c r="B21" s="2327"/>
      <c r="C21" s="2206"/>
      <c r="D21" s="2207"/>
      <c r="E21" s="2208"/>
      <c r="F21" s="2209"/>
      <c r="G21" s="2210"/>
      <c r="H21" s="2207"/>
      <c r="I21" s="2207"/>
      <c r="J21" s="2207"/>
      <c r="K21" s="2207"/>
      <c r="L21" s="2207"/>
      <c r="M21" s="2211"/>
      <c r="N21" s="2212"/>
      <c r="O21" s="2212"/>
      <c r="P21" s="2211"/>
      <c r="Q21" s="2212"/>
      <c r="R21" s="2212"/>
      <c r="S21" s="2226"/>
      <c r="T21" s="2214">
        <f t="shared" si="0"/>
        <v>0</v>
      </c>
    </row>
    <row r="22" spans="1:20" s="503" customFormat="1" ht="10.9" customHeight="1">
      <c r="A22" s="2204"/>
      <c r="B22" s="2327"/>
      <c r="C22" s="2206"/>
      <c r="D22" s="2207"/>
      <c r="E22" s="2208"/>
      <c r="F22" s="2209"/>
      <c r="G22" s="2210"/>
      <c r="H22" s="2207"/>
      <c r="I22" s="2207"/>
      <c r="J22" s="2207"/>
      <c r="K22" s="2207"/>
      <c r="L22" s="2207"/>
      <c r="M22" s="2211"/>
      <c r="N22" s="2212"/>
      <c r="O22" s="2212"/>
      <c r="P22" s="2211"/>
      <c r="Q22" s="2212"/>
      <c r="R22" s="2212"/>
      <c r="S22" s="2226"/>
      <c r="T22" s="2214">
        <f t="shared" si="0"/>
        <v>0</v>
      </c>
    </row>
    <row r="23" spans="1:20" s="503" customFormat="1" ht="10.15" customHeight="1">
      <c r="A23" s="2204"/>
      <c r="B23" s="2327"/>
      <c r="C23" s="2206"/>
      <c r="D23" s="2207"/>
      <c r="E23" s="2208"/>
      <c r="F23" s="2209"/>
      <c r="G23" s="2210"/>
      <c r="H23" s="2207"/>
      <c r="I23" s="2207"/>
      <c r="J23" s="2207"/>
      <c r="K23" s="2207"/>
      <c r="L23" s="2207"/>
      <c r="M23" s="2211"/>
      <c r="N23" s="2212"/>
      <c r="O23" s="2212"/>
      <c r="P23" s="2211"/>
      <c r="Q23" s="2212"/>
      <c r="R23" s="2212"/>
      <c r="S23" s="2226"/>
      <c r="T23" s="2214">
        <f t="shared" si="0"/>
        <v>0</v>
      </c>
    </row>
    <row r="24" spans="1:20" s="503" customFormat="1" ht="10.15" customHeight="1">
      <c r="A24" s="2204"/>
      <c r="B24" s="2327"/>
      <c r="C24" s="2206"/>
      <c r="D24" s="2207"/>
      <c r="E24" s="2208"/>
      <c r="F24" s="2209"/>
      <c r="G24" s="2210"/>
      <c r="H24" s="2207"/>
      <c r="I24" s="2207"/>
      <c r="J24" s="2207"/>
      <c r="K24" s="2207"/>
      <c r="L24" s="2207"/>
      <c r="M24" s="2211"/>
      <c r="N24" s="2212"/>
      <c r="O24" s="2212"/>
      <c r="P24" s="2211"/>
      <c r="Q24" s="2212"/>
      <c r="R24" s="2212"/>
      <c r="S24" s="2226"/>
      <c r="T24" s="2214">
        <f t="shared" si="0"/>
        <v>0</v>
      </c>
    </row>
    <row r="25" spans="1:20" s="503" customFormat="1" ht="10.15" customHeight="1">
      <c r="A25" s="2204"/>
      <c r="B25" s="2327"/>
      <c r="C25" s="2206"/>
      <c r="D25" s="2207"/>
      <c r="E25" s="2208"/>
      <c r="F25" s="2209"/>
      <c r="G25" s="2210"/>
      <c r="H25" s="2207"/>
      <c r="I25" s="2207"/>
      <c r="J25" s="2207"/>
      <c r="K25" s="2207"/>
      <c r="L25" s="2207"/>
      <c r="M25" s="2211"/>
      <c r="N25" s="2212"/>
      <c r="O25" s="2212"/>
      <c r="P25" s="2211"/>
      <c r="Q25" s="2212"/>
      <c r="R25" s="2212"/>
      <c r="S25" s="2226"/>
      <c r="T25" s="2214">
        <f t="shared" si="0"/>
        <v>0</v>
      </c>
    </row>
    <row r="26" spans="1:20" s="503" customFormat="1" ht="10.15" customHeight="1">
      <c r="A26" s="2204"/>
      <c r="B26" s="2327"/>
      <c r="C26" s="2206"/>
      <c r="D26" s="2207"/>
      <c r="E26" s="2208"/>
      <c r="F26" s="2209"/>
      <c r="G26" s="2210"/>
      <c r="H26" s="2207"/>
      <c r="I26" s="2207"/>
      <c r="J26" s="2207"/>
      <c r="K26" s="2207"/>
      <c r="L26" s="2207"/>
      <c r="M26" s="2211"/>
      <c r="N26" s="2212"/>
      <c r="O26" s="2212"/>
      <c r="P26" s="2211"/>
      <c r="Q26" s="2212"/>
      <c r="R26" s="2212"/>
      <c r="S26" s="2226"/>
      <c r="T26" s="2214">
        <f t="shared" si="0"/>
        <v>0</v>
      </c>
    </row>
    <row r="27" spans="1:20" s="503" customFormat="1" ht="10.15" customHeight="1">
      <c r="A27" s="2228"/>
      <c r="B27" s="2229" t="s">
        <v>1938</v>
      </c>
      <c r="C27" s="2230"/>
      <c r="D27" s="2231"/>
      <c r="E27" s="2232"/>
      <c r="F27" s="2233"/>
      <c r="G27" s="2210"/>
      <c r="H27" s="2210"/>
      <c r="I27" s="2210"/>
      <c r="J27" s="2210"/>
      <c r="K27" s="2210"/>
      <c r="L27" s="2210"/>
      <c r="M27" s="2210"/>
      <c r="N27" s="2210"/>
      <c r="O27" s="2210"/>
      <c r="P27" s="2210"/>
      <c r="Q27" s="2210"/>
      <c r="R27" s="2210"/>
      <c r="S27" s="2234"/>
      <c r="T27" s="2235">
        <f>SUM(T11:T26)</f>
        <v>20000</v>
      </c>
    </row>
    <row r="28" spans="1:20" s="2237" customFormat="1" ht="11.25" hidden="1">
      <c r="A28" s="2236"/>
      <c r="C28" s="2137"/>
      <c r="D28" s="2238"/>
      <c r="E28" s="2129"/>
      <c r="F28" s="2239"/>
      <c r="G28" s="2126"/>
      <c r="H28" s="2126"/>
      <c r="I28" s="2240"/>
      <c r="J28" s="2240"/>
      <c r="K28" s="2240"/>
      <c r="L28" s="2240"/>
      <c r="M28" s="2126"/>
      <c r="N28" s="2241"/>
      <c r="S28" s="2242"/>
      <c r="T28" s="2243"/>
    </row>
    <row r="29" spans="1:20" s="2237" customFormat="1" ht="8.45" customHeight="1">
      <c r="A29" s="2244" t="s">
        <v>1939</v>
      </c>
      <c r="C29" s="2137"/>
      <c r="D29" s="2238"/>
      <c r="E29" s="2245"/>
      <c r="F29" s="2239"/>
      <c r="N29" s="2246"/>
      <c r="O29" s="2241"/>
      <c r="S29" s="2242"/>
      <c r="T29" s="2243"/>
    </row>
    <row r="30" spans="1:20" s="2237" customFormat="1" ht="11.45" customHeight="1">
      <c r="A30" s="2247" t="s">
        <v>245</v>
      </c>
      <c r="C30" s="2248"/>
      <c r="D30" s="2249"/>
      <c r="E30" s="2239"/>
      <c r="F30" s="2238"/>
      <c r="G30" s="2238"/>
      <c r="H30" s="2238"/>
      <c r="I30" s="2238"/>
      <c r="J30" s="2238"/>
      <c r="K30" s="2238"/>
      <c r="L30" s="2238"/>
      <c r="M30" s="2238"/>
      <c r="N30" s="2250"/>
      <c r="O30" s="2251"/>
      <c r="P30" s="2251"/>
      <c r="Q30" s="2251"/>
      <c r="R30" s="2252"/>
      <c r="S30" s="2253"/>
      <c r="T30" s="2254"/>
    </row>
    <row r="31" spans="1:20" s="2237" customFormat="1" ht="16.15" customHeight="1">
      <c r="A31" s="2247"/>
      <c r="B31" s="2255" t="s">
        <v>1940</v>
      </c>
      <c r="C31" s="2126"/>
      <c r="D31" s="2249"/>
      <c r="E31" s="2238"/>
      <c r="F31" s="2238"/>
      <c r="G31" s="2238"/>
      <c r="H31" s="2238"/>
      <c r="I31" s="2238"/>
      <c r="J31" s="2238"/>
      <c r="K31" s="2238"/>
      <c r="L31" s="2238"/>
      <c r="M31" s="2251"/>
      <c r="N31" s="2251"/>
      <c r="O31" s="2256"/>
      <c r="P31" s="2257"/>
      <c r="Q31" s="2257" t="s">
        <v>1941</v>
      </c>
      <c r="R31" s="2242"/>
      <c r="S31" s="2253"/>
      <c r="T31" s="2254"/>
    </row>
    <row r="32" spans="2:20" s="2237" customFormat="1" ht="18.6" customHeight="1">
      <c r="B32" s="2258" t="s">
        <v>1942</v>
      </c>
      <c r="C32" s="2137"/>
      <c r="D32" s="2238"/>
      <c r="E32" s="2245"/>
      <c r="F32" s="2238"/>
      <c r="M32" s="2256"/>
      <c r="N32" s="2256"/>
      <c r="O32" s="447"/>
      <c r="P32" s="2237" t="s">
        <v>1943</v>
      </c>
      <c r="S32" s="2242"/>
      <c r="T32" s="2243"/>
    </row>
    <row r="37" ht="15">
      <c r="O37" s="449"/>
    </row>
  </sheetData>
  <mergeCells count="12">
    <mergeCell ref="G9:S9"/>
    <mergeCell ref="T9:T10"/>
    <mergeCell ref="A1:T1"/>
    <mergeCell ref="A2:T2"/>
    <mergeCell ref="A3:T3"/>
    <mergeCell ref="A5:T5"/>
    <mergeCell ref="A9:A10"/>
    <mergeCell ref="B9:B10"/>
    <mergeCell ref="C9:C10"/>
    <mergeCell ref="D9:D10"/>
    <mergeCell ref="E9:E10"/>
    <mergeCell ref="F9:F10"/>
  </mergeCells>
  <printOptions horizontalCentered="1"/>
  <pageMargins left="0.7" right="0.7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9"/>
  <sheetViews>
    <sheetView showGridLines="0" view="pageBreakPreview" zoomScaleSheetLayoutView="100" workbookViewId="0" topLeftCell="B18">
      <selection activeCell="E12" sqref="E12"/>
    </sheetView>
  </sheetViews>
  <sheetFormatPr defaultColWidth="8.28125" defaultRowHeight="15"/>
  <cols>
    <col min="1" max="1" width="3.28125" style="447" customWidth="1"/>
    <col min="2" max="2" width="28.57421875" style="447" customWidth="1"/>
    <col min="3" max="3" width="8.00390625" style="458" customWidth="1"/>
    <col min="4" max="4" width="5.8515625" style="490" customWidth="1"/>
    <col min="5" max="5" width="9.28125" style="583" customWidth="1"/>
    <col min="6" max="6" width="7.57421875" style="578" customWidth="1"/>
    <col min="7" max="7" width="4.7109375" style="447" customWidth="1"/>
    <col min="8" max="9" width="5.28125" style="447" customWidth="1"/>
    <col min="10" max="10" width="6.00390625" style="447" customWidth="1"/>
    <col min="11" max="11" width="4.851562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8515625" style="447" customWidth="1"/>
    <col min="17" max="17" width="5.140625" style="447" customWidth="1"/>
    <col min="18" max="18" width="4.28125" style="447" customWidth="1"/>
    <col min="19" max="19" width="10.421875" style="58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2396</v>
      </c>
      <c r="B9" s="2139"/>
      <c r="C9" s="2306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5" customHeight="1">
      <c r="A12" s="2311"/>
      <c r="B12" s="3056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13.9" customHeight="1">
      <c r="A13" s="2295">
        <v>1</v>
      </c>
      <c r="B13" s="3068" t="s">
        <v>2397</v>
      </c>
      <c r="C13" s="2314"/>
      <c r="D13" s="2315" t="s">
        <v>306</v>
      </c>
      <c r="E13" s="2316">
        <v>25</v>
      </c>
      <c r="F13" s="2220"/>
      <c r="G13" s="2221"/>
      <c r="H13" s="2218"/>
      <c r="I13" s="2218">
        <v>80</v>
      </c>
      <c r="J13" s="2218"/>
      <c r="K13" s="2218"/>
      <c r="L13" s="2218"/>
      <c r="M13" s="2222"/>
      <c r="N13" s="1165"/>
      <c r="O13" s="1165"/>
      <c r="P13" s="2222"/>
      <c r="Q13" s="1165"/>
      <c r="R13" s="1165"/>
      <c r="S13" s="2213">
        <v>25</v>
      </c>
      <c r="T13" s="2179">
        <f>+S13*I13</f>
        <v>2000</v>
      </c>
    </row>
    <row r="14" spans="1:20" s="518" customFormat="1" ht="13.15" customHeight="1">
      <c r="A14" s="2295">
        <v>2</v>
      </c>
      <c r="B14" s="2323" t="s">
        <v>2398</v>
      </c>
      <c r="C14" s="2217"/>
      <c r="D14" s="2218" t="s">
        <v>164</v>
      </c>
      <c r="E14" s="2219">
        <v>210</v>
      </c>
      <c r="F14" s="2220"/>
      <c r="G14" s="2221"/>
      <c r="H14" s="2218"/>
      <c r="I14" s="2218">
        <v>40</v>
      </c>
      <c r="J14" s="2218"/>
      <c r="K14" s="2218"/>
      <c r="L14" s="2218"/>
      <c r="M14" s="2222"/>
      <c r="N14" s="1165"/>
      <c r="O14" s="1165"/>
      <c r="P14" s="2222"/>
      <c r="Q14" s="1165"/>
      <c r="R14" s="1165"/>
      <c r="S14" s="2213">
        <v>210</v>
      </c>
      <c r="T14" s="2179">
        <f aca="true" t="shared" si="0" ref="T14:T31">+S14*I14</f>
        <v>8400</v>
      </c>
    </row>
    <row r="15" spans="1:20" s="503" customFormat="1" ht="10.9" customHeight="1">
      <c r="A15" s="2295">
        <v>3</v>
      </c>
      <c r="B15" s="2286" t="s">
        <v>2399</v>
      </c>
      <c r="C15" s="2206"/>
      <c r="D15" s="2207" t="s">
        <v>278</v>
      </c>
      <c r="E15" s="2208">
        <v>100</v>
      </c>
      <c r="F15" s="2321"/>
      <c r="G15" s="2210"/>
      <c r="H15" s="2207"/>
      <c r="I15" s="2207">
        <v>80</v>
      </c>
      <c r="J15" s="2207"/>
      <c r="K15" s="2207"/>
      <c r="L15" s="2207"/>
      <c r="M15" s="2211"/>
      <c r="N15" s="2212"/>
      <c r="O15" s="2212"/>
      <c r="P15" s="2211"/>
      <c r="Q15" s="2212"/>
      <c r="R15" s="2212"/>
      <c r="S15" s="2213">
        <v>100</v>
      </c>
      <c r="T15" s="2179">
        <f t="shared" si="0"/>
        <v>8000</v>
      </c>
    </row>
    <row r="16" spans="1:20" s="503" customFormat="1" ht="12" customHeight="1">
      <c r="A16" s="2295">
        <v>4</v>
      </c>
      <c r="B16" s="2286" t="s">
        <v>2400</v>
      </c>
      <c r="C16" s="2206"/>
      <c r="D16" s="2207" t="s">
        <v>278</v>
      </c>
      <c r="E16" s="2208">
        <v>20</v>
      </c>
      <c r="F16" s="2209"/>
      <c r="G16" s="2210"/>
      <c r="H16" s="2207"/>
      <c r="I16" s="2207">
        <v>200</v>
      </c>
      <c r="J16" s="2207"/>
      <c r="K16" s="2207"/>
      <c r="L16" s="2207"/>
      <c r="M16" s="2211"/>
      <c r="N16" s="2212"/>
      <c r="O16" s="2212"/>
      <c r="P16" s="2211"/>
      <c r="Q16" s="2212"/>
      <c r="R16" s="2212"/>
      <c r="S16" s="2213">
        <v>20</v>
      </c>
      <c r="T16" s="2179">
        <f t="shared" si="0"/>
        <v>4000</v>
      </c>
    </row>
    <row r="17" spans="1:20" s="518" customFormat="1" ht="12" customHeight="1">
      <c r="A17" s="2322">
        <v>5</v>
      </c>
      <c r="B17" s="2323" t="s">
        <v>2401</v>
      </c>
      <c r="C17" s="2217"/>
      <c r="D17" s="2215" t="s">
        <v>278</v>
      </c>
      <c r="E17" s="2292">
        <v>36</v>
      </c>
      <c r="F17" s="2220"/>
      <c r="G17" s="2221"/>
      <c r="H17" s="2218"/>
      <c r="I17" s="2218">
        <v>80</v>
      </c>
      <c r="J17" s="2218"/>
      <c r="K17" s="2218"/>
      <c r="L17" s="2218"/>
      <c r="M17" s="2222"/>
      <c r="N17" s="1165"/>
      <c r="O17" s="1165"/>
      <c r="P17" s="2222"/>
      <c r="Q17" s="1165"/>
      <c r="R17" s="1165"/>
      <c r="S17" s="2213">
        <v>36</v>
      </c>
      <c r="T17" s="2179">
        <f t="shared" si="0"/>
        <v>2880</v>
      </c>
    </row>
    <row r="18" spans="1:20" s="503" customFormat="1" ht="11.45" customHeight="1">
      <c r="A18" s="2204">
        <v>6</v>
      </c>
      <c r="B18" s="2286" t="s">
        <v>2402</v>
      </c>
      <c r="C18" s="2206"/>
      <c r="D18" s="2207" t="s">
        <v>193</v>
      </c>
      <c r="E18" s="2208">
        <v>80</v>
      </c>
      <c r="F18" s="2209"/>
      <c r="G18" s="2210"/>
      <c r="H18" s="2207"/>
      <c r="I18" s="2207">
        <v>40</v>
      </c>
      <c r="J18" s="2207"/>
      <c r="K18" s="2207"/>
      <c r="L18" s="2207"/>
      <c r="M18" s="2211"/>
      <c r="N18" s="2212"/>
      <c r="O18" s="2212"/>
      <c r="P18" s="2211"/>
      <c r="Q18" s="2212"/>
      <c r="R18" s="2212"/>
      <c r="S18" s="2213">
        <v>80</v>
      </c>
      <c r="T18" s="2179">
        <f t="shared" si="0"/>
        <v>3200</v>
      </c>
    </row>
    <row r="19" spans="1:20" s="503" customFormat="1" ht="11.45" customHeight="1">
      <c r="A19" s="2204">
        <v>7</v>
      </c>
      <c r="B19" s="2286" t="s">
        <v>2403</v>
      </c>
      <c r="C19" s="2206"/>
      <c r="D19" s="2207" t="s">
        <v>278</v>
      </c>
      <c r="E19" s="2208">
        <v>50</v>
      </c>
      <c r="F19" s="2209"/>
      <c r="G19" s="2210"/>
      <c r="H19" s="2207"/>
      <c r="I19" s="2207">
        <v>80</v>
      </c>
      <c r="J19" s="2207"/>
      <c r="K19" s="2207"/>
      <c r="L19" s="2207"/>
      <c r="M19" s="2211"/>
      <c r="N19" s="2212"/>
      <c r="O19" s="2212"/>
      <c r="P19" s="2211"/>
      <c r="Q19" s="2212"/>
      <c r="R19" s="2212"/>
      <c r="S19" s="2213">
        <v>50</v>
      </c>
      <c r="T19" s="2179">
        <f t="shared" si="0"/>
        <v>4000</v>
      </c>
    </row>
    <row r="20" spans="1:20" s="518" customFormat="1" ht="11.45" customHeight="1">
      <c r="A20" s="2218">
        <v>8</v>
      </c>
      <c r="B20" s="2323" t="s">
        <v>2404</v>
      </c>
      <c r="C20" s="2217"/>
      <c r="D20" s="2215" t="s">
        <v>278</v>
      </c>
      <c r="E20" s="2292">
        <v>210</v>
      </c>
      <c r="F20" s="2220"/>
      <c r="G20" s="2221"/>
      <c r="H20" s="2218"/>
      <c r="I20" s="2218">
        <v>40</v>
      </c>
      <c r="J20" s="2218"/>
      <c r="K20" s="2218"/>
      <c r="L20" s="2218"/>
      <c r="M20" s="2222"/>
      <c r="N20" s="1165"/>
      <c r="O20" s="1165"/>
      <c r="P20" s="2222"/>
      <c r="Q20" s="1165"/>
      <c r="R20" s="1165"/>
      <c r="S20" s="2324">
        <v>210</v>
      </c>
      <c r="T20" s="2179">
        <f t="shared" si="0"/>
        <v>8400</v>
      </c>
    </row>
    <row r="21" spans="1:20" s="503" customFormat="1" ht="10.9" customHeight="1">
      <c r="A21" s="2204">
        <v>9</v>
      </c>
      <c r="B21" s="2286" t="s">
        <v>2405</v>
      </c>
      <c r="C21" s="2206"/>
      <c r="D21" s="2207" t="s">
        <v>278</v>
      </c>
      <c r="E21" s="2208">
        <v>170</v>
      </c>
      <c r="F21" s="2209"/>
      <c r="G21" s="2210"/>
      <c r="H21" s="2207"/>
      <c r="I21" s="2207">
        <v>40</v>
      </c>
      <c r="J21" s="2207"/>
      <c r="K21" s="2207"/>
      <c r="L21" s="2207"/>
      <c r="M21" s="2211"/>
      <c r="N21" s="2212"/>
      <c r="O21" s="2212"/>
      <c r="P21" s="2211"/>
      <c r="Q21" s="2212"/>
      <c r="R21" s="2212"/>
      <c r="S21" s="2213">
        <v>170</v>
      </c>
      <c r="T21" s="2179">
        <f t="shared" si="0"/>
        <v>6800</v>
      </c>
    </row>
    <row r="22" spans="1:20" s="503" customFormat="1" ht="13.15" customHeight="1">
      <c r="A22" s="2204">
        <v>10</v>
      </c>
      <c r="B22" s="2286" t="s">
        <v>2406</v>
      </c>
      <c r="C22" s="2206"/>
      <c r="D22" s="2207" t="s">
        <v>278</v>
      </c>
      <c r="E22" s="2208">
        <v>145</v>
      </c>
      <c r="F22" s="2209"/>
      <c r="G22" s="2210"/>
      <c r="H22" s="2207"/>
      <c r="I22" s="2207">
        <v>40</v>
      </c>
      <c r="J22" s="2207"/>
      <c r="K22" s="2207"/>
      <c r="L22" s="2207"/>
      <c r="M22" s="2211"/>
      <c r="N22" s="2212"/>
      <c r="O22" s="2212"/>
      <c r="P22" s="2211"/>
      <c r="Q22" s="2212"/>
      <c r="R22" s="2212"/>
      <c r="S22" s="2213">
        <v>145</v>
      </c>
      <c r="T22" s="2179">
        <f t="shared" si="0"/>
        <v>5800</v>
      </c>
    </row>
    <row r="23" spans="1:20" s="518" customFormat="1" ht="13.15" customHeight="1">
      <c r="A23" s="2215">
        <v>11</v>
      </c>
      <c r="B23" s="2323" t="s">
        <v>303</v>
      </c>
      <c r="C23" s="2217"/>
      <c r="D23" s="2218" t="s">
        <v>278</v>
      </c>
      <c r="E23" s="2219">
        <v>60</v>
      </c>
      <c r="F23" s="2220"/>
      <c r="G23" s="2221"/>
      <c r="H23" s="2218"/>
      <c r="I23" s="2218">
        <v>40</v>
      </c>
      <c r="J23" s="2218"/>
      <c r="K23" s="2218"/>
      <c r="L23" s="2218"/>
      <c r="M23" s="2222"/>
      <c r="N23" s="1165"/>
      <c r="O23" s="1165"/>
      <c r="P23" s="2222"/>
      <c r="Q23" s="1165"/>
      <c r="R23" s="1165"/>
      <c r="S23" s="2325">
        <v>60</v>
      </c>
      <c r="T23" s="2179">
        <f t="shared" si="0"/>
        <v>2400</v>
      </c>
    </row>
    <row r="24" spans="1:20" s="503" customFormat="1" ht="13.15" customHeight="1">
      <c r="A24" s="2204">
        <v>12</v>
      </c>
      <c r="B24" s="2326" t="s">
        <v>2407</v>
      </c>
      <c r="C24" s="2206"/>
      <c r="D24" s="2207" t="s">
        <v>278</v>
      </c>
      <c r="E24" s="2208">
        <v>10</v>
      </c>
      <c r="F24" s="2209"/>
      <c r="G24" s="2210"/>
      <c r="H24" s="2207"/>
      <c r="I24" s="2207">
        <v>80</v>
      </c>
      <c r="J24" s="2207"/>
      <c r="K24" s="2207"/>
      <c r="L24" s="2207"/>
      <c r="M24" s="2211"/>
      <c r="N24" s="2212"/>
      <c r="O24" s="2212"/>
      <c r="P24" s="2211"/>
      <c r="Q24" s="2212"/>
      <c r="R24" s="2212"/>
      <c r="S24" s="2213">
        <v>10</v>
      </c>
      <c r="T24" s="2179">
        <f t="shared" si="0"/>
        <v>800</v>
      </c>
    </row>
    <row r="25" spans="1:20" s="503" customFormat="1" ht="10.9" customHeight="1">
      <c r="A25" s="2204">
        <v>13</v>
      </c>
      <c r="B25" s="2286" t="s">
        <v>2408</v>
      </c>
      <c r="C25" s="2206"/>
      <c r="D25" s="2207" t="s">
        <v>193</v>
      </c>
      <c r="E25" s="2208">
        <v>200</v>
      </c>
      <c r="F25" s="2209"/>
      <c r="G25" s="2210"/>
      <c r="H25" s="2207"/>
      <c r="I25" s="2207">
        <v>40</v>
      </c>
      <c r="J25" s="2207"/>
      <c r="K25" s="2207"/>
      <c r="L25" s="2207"/>
      <c r="M25" s="2211"/>
      <c r="N25" s="2212"/>
      <c r="O25" s="2212"/>
      <c r="P25" s="2211"/>
      <c r="Q25" s="2212"/>
      <c r="R25" s="2212"/>
      <c r="S25" s="2213">
        <v>200</v>
      </c>
      <c r="T25" s="2179">
        <f t="shared" si="0"/>
        <v>8000</v>
      </c>
    </row>
    <row r="26" spans="1:20" s="503" customFormat="1" ht="12.6" customHeight="1">
      <c r="A26" s="2204">
        <v>14</v>
      </c>
      <c r="B26" s="2286" t="s">
        <v>2409</v>
      </c>
      <c r="C26" s="2206"/>
      <c r="D26" s="2207" t="s">
        <v>278</v>
      </c>
      <c r="E26" s="2208">
        <v>100</v>
      </c>
      <c r="F26" s="2209"/>
      <c r="G26" s="2210"/>
      <c r="H26" s="2207"/>
      <c r="I26" s="2207">
        <v>40</v>
      </c>
      <c r="J26" s="2207"/>
      <c r="K26" s="2207"/>
      <c r="L26" s="2207"/>
      <c r="M26" s="2211"/>
      <c r="N26" s="2212"/>
      <c r="O26" s="2212"/>
      <c r="P26" s="2211"/>
      <c r="Q26" s="2212"/>
      <c r="R26" s="2212"/>
      <c r="S26" s="2213">
        <v>100</v>
      </c>
      <c r="T26" s="2179">
        <f t="shared" si="0"/>
        <v>4000</v>
      </c>
    </row>
    <row r="27" spans="1:20" s="503" customFormat="1" ht="11.45" customHeight="1">
      <c r="A27" s="2204">
        <v>15</v>
      </c>
      <c r="B27" s="2286" t="s">
        <v>2410</v>
      </c>
      <c r="C27" s="2206"/>
      <c r="D27" s="2207" t="s">
        <v>278</v>
      </c>
      <c r="E27" s="2208">
        <v>40</v>
      </c>
      <c r="F27" s="2209"/>
      <c r="G27" s="2210"/>
      <c r="H27" s="2207"/>
      <c r="I27" s="2207">
        <v>40</v>
      </c>
      <c r="J27" s="2207"/>
      <c r="K27" s="2207"/>
      <c r="L27" s="2207"/>
      <c r="M27" s="2211"/>
      <c r="N27" s="2212"/>
      <c r="O27" s="2212"/>
      <c r="P27" s="2211"/>
      <c r="Q27" s="2212"/>
      <c r="R27" s="2212"/>
      <c r="S27" s="2213">
        <v>40</v>
      </c>
      <c r="T27" s="2179">
        <f t="shared" si="0"/>
        <v>1600</v>
      </c>
    </row>
    <row r="28" spans="1:20" s="503" customFormat="1" ht="12" customHeight="1">
      <c r="A28" s="2204">
        <v>16</v>
      </c>
      <c r="B28" s="2286" t="s">
        <v>2411</v>
      </c>
      <c r="C28" s="2206"/>
      <c r="D28" s="2207" t="s">
        <v>172</v>
      </c>
      <c r="E28" s="2208">
        <v>30</v>
      </c>
      <c r="F28" s="2209"/>
      <c r="G28" s="2210"/>
      <c r="H28" s="2207"/>
      <c r="I28" s="2207">
        <v>40</v>
      </c>
      <c r="J28" s="2207"/>
      <c r="K28" s="2207"/>
      <c r="L28" s="2207"/>
      <c r="M28" s="2211"/>
      <c r="N28" s="2212"/>
      <c r="O28" s="2212"/>
      <c r="P28" s="2211"/>
      <c r="Q28" s="2212"/>
      <c r="R28" s="2212"/>
      <c r="S28" s="2213">
        <v>30</v>
      </c>
      <c r="T28" s="2179">
        <f t="shared" si="0"/>
        <v>1200</v>
      </c>
    </row>
    <row r="29" spans="1:20" s="503" customFormat="1" ht="10.15" customHeight="1">
      <c r="A29" s="2204">
        <v>17</v>
      </c>
      <c r="B29" s="2286" t="s">
        <v>1922</v>
      </c>
      <c r="C29" s="2206"/>
      <c r="D29" s="2207" t="s">
        <v>306</v>
      </c>
      <c r="E29" s="2208">
        <v>85</v>
      </c>
      <c r="F29" s="2209"/>
      <c r="G29" s="2210"/>
      <c r="H29" s="2207"/>
      <c r="I29" s="2207">
        <v>40</v>
      </c>
      <c r="J29" s="2207"/>
      <c r="K29" s="2207"/>
      <c r="L29" s="2207"/>
      <c r="M29" s="2211"/>
      <c r="N29" s="2212"/>
      <c r="O29" s="2212"/>
      <c r="P29" s="2211"/>
      <c r="Q29" s="2212"/>
      <c r="R29" s="2212"/>
      <c r="S29" s="2213">
        <v>85</v>
      </c>
      <c r="T29" s="2179">
        <f t="shared" si="0"/>
        <v>3400</v>
      </c>
    </row>
    <row r="30" spans="1:20" s="503" customFormat="1" ht="10.15" customHeight="1">
      <c r="A30" s="2204">
        <v>18</v>
      </c>
      <c r="B30" s="2286" t="s">
        <v>1966</v>
      </c>
      <c r="C30" s="2206"/>
      <c r="D30" s="2207" t="s">
        <v>274</v>
      </c>
      <c r="E30" s="2208">
        <v>55</v>
      </c>
      <c r="F30" s="2209"/>
      <c r="G30" s="2210"/>
      <c r="H30" s="2207"/>
      <c r="I30" s="2207">
        <v>42</v>
      </c>
      <c r="J30" s="2207"/>
      <c r="K30" s="2207"/>
      <c r="L30" s="2207"/>
      <c r="M30" s="2211"/>
      <c r="N30" s="2212"/>
      <c r="O30" s="2212"/>
      <c r="P30" s="2211"/>
      <c r="Q30" s="2212"/>
      <c r="R30" s="2212"/>
      <c r="S30" s="2213">
        <v>55</v>
      </c>
      <c r="T30" s="2179">
        <f t="shared" si="0"/>
        <v>2310</v>
      </c>
    </row>
    <row r="31" spans="1:20" s="503" customFormat="1" ht="10.15" customHeight="1">
      <c r="A31" s="2204">
        <v>19</v>
      </c>
      <c r="B31" s="2286" t="s">
        <v>2412</v>
      </c>
      <c r="C31" s="2206"/>
      <c r="D31" s="2207" t="s">
        <v>278</v>
      </c>
      <c r="E31" s="2208">
        <v>70</v>
      </c>
      <c r="F31" s="2209"/>
      <c r="G31" s="2210"/>
      <c r="H31" s="2207"/>
      <c r="I31" s="2207">
        <v>40</v>
      </c>
      <c r="J31" s="2207"/>
      <c r="K31" s="2207"/>
      <c r="L31" s="2207"/>
      <c r="M31" s="2211"/>
      <c r="N31" s="2212"/>
      <c r="O31" s="2212"/>
      <c r="P31" s="2211"/>
      <c r="Q31" s="2212"/>
      <c r="R31" s="2212"/>
      <c r="S31" s="2213">
        <v>70</v>
      </c>
      <c r="T31" s="2179">
        <f t="shared" si="0"/>
        <v>2800</v>
      </c>
    </row>
    <row r="32" spans="1:20" s="503" customFormat="1" ht="10.15" customHeight="1">
      <c r="A32" s="2204"/>
      <c r="B32" s="2286"/>
      <c r="C32" s="2206"/>
      <c r="D32" s="2207"/>
      <c r="E32" s="2208"/>
      <c r="F32" s="2209"/>
      <c r="G32" s="2210"/>
      <c r="H32" s="2207"/>
      <c r="I32" s="2207"/>
      <c r="J32" s="2207"/>
      <c r="K32" s="2207"/>
      <c r="L32" s="2207"/>
      <c r="M32" s="2211"/>
      <c r="N32" s="2212"/>
      <c r="O32" s="2212"/>
      <c r="P32" s="2211"/>
      <c r="Q32" s="2212"/>
      <c r="R32" s="2212"/>
      <c r="S32" s="2213"/>
      <c r="T32" s="2179"/>
    </row>
    <row r="33" spans="1:20" s="503" customFormat="1" ht="10.15" customHeight="1">
      <c r="A33" s="2204"/>
      <c r="B33" s="2327"/>
      <c r="C33" s="2206"/>
      <c r="D33" s="2207"/>
      <c r="E33" s="2208"/>
      <c r="F33" s="2209"/>
      <c r="G33" s="2210"/>
      <c r="H33" s="2207"/>
      <c r="I33" s="2207"/>
      <c r="J33" s="2207"/>
      <c r="K33" s="2207"/>
      <c r="L33" s="2207"/>
      <c r="M33" s="2211"/>
      <c r="N33" s="2212"/>
      <c r="O33" s="2212"/>
      <c r="P33" s="2211"/>
      <c r="Q33" s="2212"/>
      <c r="R33" s="2212"/>
      <c r="S33" s="2226"/>
      <c r="T33" s="2214">
        <f aca="true" t="shared" si="1" ref="T33">E33*S33</f>
        <v>0</v>
      </c>
    </row>
    <row r="34" spans="1:20" s="503" customFormat="1" ht="10.15" customHeight="1">
      <c r="A34" s="2228"/>
      <c r="B34" s="2229" t="s">
        <v>1938</v>
      </c>
      <c r="C34" s="2230"/>
      <c r="D34" s="2231"/>
      <c r="E34" s="2272"/>
      <c r="F34" s="2328"/>
      <c r="G34" s="2329"/>
      <c r="H34" s="2329"/>
      <c r="I34" s="2329"/>
      <c r="J34" s="2329"/>
      <c r="K34" s="2329"/>
      <c r="L34" s="2329"/>
      <c r="M34" s="2329"/>
      <c r="N34" s="2329"/>
      <c r="O34" s="2329"/>
      <c r="P34" s="2329"/>
      <c r="Q34" s="2329"/>
      <c r="R34" s="2329"/>
      <c r="S34" s="2330"/>
      <c r="T34" s="2235">
        <f>SUM(T13:T33)</f>
        <v>79990</v>
      </c>
    </row>
    <row r="35" spans="1:20" s="2237" customFormat="1" ht="11.25" hidden="1">
      <c r="A35" s="2236"/>
      <c r="C35" s="2137"/>
      <c r="D35" s="2238"/>
      <c r="E35" s="2129"/>
      <c r="F35" s="2239"/>
      <c r="G35" s="2126"/>
      <c r="H35" s="2126"/>
      <c r="I35" s="2240"/>
      <c r="J35" s="2240"/>
      <c r="K35" s="2240"/>
      <c r="L35" s="2240"/>
      <c r="M35" s="2126"/>
      <c r="N35" s="2241"/>
      <c r="S35" s="2242"/>
      <c r="T35" s="2243"/>
    </row>
    <row r="36" spans="1:20" s="2237" customFormat="1" ht="8.45" customHeight="1">
      <c r="A36" s="2244" t="s">
        <v>1939</v>
      </c>
      <c r="C36" s="2137"/>
      <c r="D36" s="2238"/>
      <c r="E36" s="2245"/>
      <c r="F36" s="2239"/>
      <c r="N36" s="2246"/>
      <c r="O36" s="2241"/>
      <c r="S36" s="2242"/>
      <c r="T36" s="2243"/>
    </row>
    <row r="37" spans="1:20" s="2237" customFormat="1" ht="11.45" customHeight="1">
      <c r="A37" s="2247" t="s">
        <v>245</v>
      </c>
      <c r="C37" s="2248"/>
      <c r="D37" s="2249"/>
      <c r="E37" s="2239"/>
      <c r="F37" s="2238"/>
      <c r="G37" s="2238"/>
      <c r="H37" s="2238"/>
      <c r="I37" s="2238"/>
      <c r="J37" s="2238"/>
      <c r="K37" s="2238"/>
      <c r="L37" s="2238"/>
      <c r="M37" s="2238"/>
      <c r="N37" s="2238"/>
      <c r="O37" s="2238"/>
      <c r="P37" s="2238"/>
      <c r="Q37" s="2238"/>
      <c r="R37" s="2242"/>
      <c r="S37" s="2253"/>
      <c r="T37" s="2254"/>
    </row>
    <row r="38" spans="1:20" s="2237" customFormat="1" ht="21.6" customHeight="1">
      <c r="A38" s="2247"/>
      <c r="B38" s="2331" t="s">
        <v>1940</v>
      </c>
      <c r="C38" s="2126"/>
      <c r="D38" s="2249"/>
      <c r="E38" s="2239"/>
      <c r="F38" s="2238"/>
      <c r="G38" s="2238"/>
      <c r="H38" s="2238"/>
      <c r="I38" s="2238"/>
      <c r="J38" s="2238"/>
      <c r="K38" s="2238"/>
      <c r="L38" s="2238"/>
      <c r="M38" s="2332" t="s">
        <v>1970</v>
      </c>
      <c r="N38" s="2332"/>
      <c r="O38" s="2332"/>
      <c r="P38" s="2332"/>
      <c r="Q38" s="2332"/>
      <c r="R38" s="2332"/>
      <c r="S38" s="2332"/>
      <c r="T38" s="2332"/>
    </row>
    <row r="39" spans="2:20" s="2237" customFormat="1" ht="17.45" customHeight="1">
      <c r="B39" s="2258" t="s">
        <v>1971</v>
      </c>
      <c r="C39" s="2137"/>
      <c r="D39" s="2238"/>
      <c r="E39" s="2245"/>
      <c r="F39" s="2239"/>
      <c r="M39" s="2333" t="s">
        <v>1972</v>
      </c>
      <c r="N39" s="2333"/>
      <c r="O39" s="2333"/>
      <c r="P39" s="2333"/>
      <c r="Q39" s="2333"/>
      <c r="R39" s="2333"/>
      <c r="S39" s="2333"/>
      <c r="T39" s="2333"/>
    </row>
  </sheetData>
  <mergeCells count="14">
    <mergeCell ref="G10:S10"/>
    <mergeCell ref="T10:T11"/>
    <mergeCell ref="M38:T38"/>
    <mergeCell ref="M39:T39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9"/>
  <sheetViews>
    <sheetView showGridLines="0" view="pageBreakPreview" zoomScaleSheetLayoutView="100" workbookViewId="0" topLeftCell="A5">
      <selection activeCell="E12" sqref="E12"/>
    </sheetView>
  </sheetViews>
  <sheetFormatPr defaultColWidth="8.28125" defaultRowHeight="15"/>
  <cols>
    <col min="1" max="1" width="3.28125" style="447" customWidth="1"/>
    <col min="2" max="2" width="28.57421875" style="447" customWidth="1"/>
    <col min="3" max="3" width="8.00390625" style="458" customWidth="1"/>
    <col min="4" max="4" width="5.8515625" style="490" customWidth="1"/>
    <col min="5" max="5" width="9.28125" style="583" customWidth="1"/>
    <col min="6" max="6" width="7.57421875" style="578" customWidth="1"/>
    <col min="7" max="7" width="4.7109375" style="447" customWidth="1"/>
    <col min="8" max="9" width="5.28125" style="447" customWidth="1"/>
    <col min="10" max="10" width="6.00390625" style="447" customWidth="1"/>
    <col min="11" max="11" width="4.851562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8515625" style="447" customWidth="1"/>
    <col min="17" max="17" width="5.140625" style="447" customWidth="1"/>
    <col min="18" max="18" width="4.28125" style="447" customWidth="1"/>
    <col min="19" max="19" width="10.421875" style="58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2396</v>
      </c>
      <c r="B9" s="2139"/>
      <c r="C9" s="2306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1.45" customHeight="1">
      <c r="A12" s="2311"/>
      <c r="B12" s="2312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45" customHeight="1">
      <c r="A13" s="2295">
        <v>1</v>
      </c>
      <c r="B13" s="2313" t="s">
        <v>2413</v>
      </c>
      <c r="C13" s="2314"/>
      <c r="D13" s="2315" t="s">
        <v>1915</v>
      </c>
      <c r="E13" s="2316">
        <v>28000</v>
      </c>
      <c r="F13" s="2220"/>
      <c r="G13" s="2221"/>
      <c r="H13" s="2218"/>
      <c r="I13" s="2218"/>
      <c r="J13" s="2218"/>
      <c r="K13" s="2218"/>
      <c r="L13" s="2218"/>
      <c r="M13" s="2222"/>
      <c r="N13" s="1165"/>
      <c r="O13" s="1165"/>
      <c r="P13" s="2222">
        <v>1</v>
      </c>
      <c r="Q13" s="1165"/>
      <c r="R13" s="1165"/>
      <c r="S13" s="2213">
        <v>28000</v>
      </c>
      <c r="T13" s="2179">
        <f>+S13*P13</f>
        <v>28000</v>
      </c>
    </row>
    <row r="14" spans="1:20" s="2203" customFormat="1" ht="13.15" customHeight="1">
      <c r="A14" s="2192">
        <v>2</v>
      </c>
      <c r="B14" s="2317" t="s">
        <v>1956</v>
      </c>
      <c r="C14" s="2194"/>
      <c r="D14" s="2195"/>
      <c r="E14" s="2318"/>
      <c r="F14" s="2197"/>
      <c r="G14" s="2198"/>
      <c r="H14" s="2195"/>
      <c r="I14" s="2195"/>
      <c r="J14" s="2195"/>
      <c r="K14" s="2195"/>
      <c r="L14" s="2195"/>
      <c r="M14" s="2199"/>
      <c r="N14" s="2200"/>
      <c r="O14" s="2200"/>
      <c r="P14" s="2199"/>
      <c r="Q14" s="2200"/>
      <c r="R14" s="2200"/>
      <c r="S14" s="2319"/>
      <c r="T14" s="2320">
        <f aca="true" t="shared" si="0" ref="T14:T31">+S14*I14</f>
        <v>0</v>
      </c>
    </row>
    <row r="15" spans="1:20" s="503" customFormat="1" ht="10.9" customHeight="1">
      <c r="A15" s="2295">
        <v>3</v>
      </c>
      <c r="B15" s="2286" t="s">
        <v>1957</v>
      </c>
      <c r="C15" s="2206"/>
      <c r="D15" s="2207" t="s">
        <v>278</v>
      </c>
      <c r="E15" s="2208">
        <v>15</v>
      </c>
      <c r="F15" s="2321"/>
      <c r="G15" s="2210"/>
      <c r="H15" s="2207"/>
      <c r="I15" s="2207"/>
      <c r="J15" s="2207"/>
      <c r="K15" s="2207"/>
      <c r="L15" s="2207"/>
      <c r="M15" s="2211"/>
      <c r="N15" s="2212"/>
      <c r="O15" s="2212"/>
      <c r="P15" s="2211">
        <v>35</v>
      </c>
      <c r="Q15" s="2212"/>
      <c r="R15" s="2212"/>
      <c r="S15" s="2213">
        <v>35</v>
      </c>
      <c r="T15" s="2179">
        <f>+S15*E15</f>
        <v>525</v>
      </c>
    </row>
    <row r="16" spans="1:20" s="503" customFormat="1" ht="12" customHeight="1">
      <c r="A16" s="2295">
        <v>4</v>
      </c>
      <c r="B16" s="2286" t="s">
        <v>1958</v>
      </c>
      <c r="C16" s="2206"/>
      <c r="D16" s="2207" t="s">
        <v>278</v>
      </c>
      <c r="E16" s="2208">
        <v>10</v>
      </c>
      <c r="F16" s="2209"/>
      <c r="G16" s="2210"/>
      <c r="H16" s="2207"/>
      <c r="I16" s="2207"/>
      <c r="J16" s="2207"/>
      <c r="K16" s="2207"/>
      <c r="L16" s="2207"/>
      <c r="M16" s="2211"/>
      <c r="N16" s="2212"/>
      <c r="O16" s="2212"/>
      <c r="P16" s="2211">
        <v>35</v>
      </c>
      <c r="Q16" s="2212"/>
      <c r="R16" s="2212"/>
      <c r="S16" s="2213">
        <v>35</v>
      </c>
      <c r="T16" s="2179">
        <f>+S16*E16</f>
        <v>350</v>
      </c>
    </row>
    <row r="17" spans="1:20" s="518" customFormat="1" ht="12" customHeight="1">
      <c r="A17" s="2322">
        <v>5</v>
      </c>
      <c r="B17" s="2323" t="s">
        <v>1959</v>
      </c>
      <c r="C17" s="2217"/>
      <c r="D17" s="2215" t="s">
        <v>278</v>
      </c>
      <c r="E17" s="2292">
        <v>15</v>
      </c>
      <c r="F17" s="2220"/>
      <c r="G17" s="2221"/>
      <c r="H17" s="2218"/>
      <c r="I17" s="2218"/>
      <c r="J17" s="2218"/>
      <c r="K17" s="2218"/>
      <c r="L17" s="2218"/>
      <c r="M17" s="2222"/>
      <c r="N17" s="1165"/>
      <c r="O17" s="1165"/>
      <c r="P17" s="2222">
        <v>36</v>
      </c>
      <c r="Q17" s="1165"/>
      <c r="R17" s="1165"/>
      <c r="S17" s="2213">
        <v>35</v>
      </c>
      <c r="T17" s="2179">
        <f>+S17*E17</f>
        <v>525</v>
      </c>
    </row>
    <row r="18" spans="1:20" s="503" customFormat="1" ht="11.45" customHeight="1">
      <c r="A18" s="2204">
        <v>6</v>
      </c>
      <c r="B18" s="2286" t="s">
        <v>1960</v>
      </c>
      <c r="C18" s="2206"/>
      <c r="D18" s="2207" t="s">
        <v>196</v>
      </c>
      <c r="E18" s="2208">
        <v>55</v>
      </c>
      <c r="F18" s="2209"/>
      <c r="G18" s="2210"/>
      <c r="H18" s="2207"/>
      <c r="I18" s="2207"/>
      <c r="J18" s="2207"/>
      <c r="K18" s="2207"/>
      <c r="L18" s="2207"/>
      <c r="M18" s="2211"/>
      <c r="N18" s="2212"/>
      <c r="O18" s="2212"/>
      <c r="P18" s="2211">
        <v>20</v>
      </c>
      <c r="Q18" s="2212"/>
      <c r="R18" s="2212"/>
      <c r="S18" s="2213">
        <v>55</v>
      </c>
      <c r="T18" s="2179">
        <f>+S18*P18</f>
        <v>1100</v>
      </c>
    </row>
    <row r="19" spans="1:20" s="503" customFormat="1" ht="11.45" customHeight="1">
      <c r="A19" s="2204">
        <v>7</v>
      </c>
      <c r="B19" s="2286" t="s">
        <v>1961</v>
      </c>
      <c r="C19" s="2206"/>
      <c r="D19" s="2207" t="s">
        <v>278</v>
      </c>
      <c r="E19" s="2208">
        <v>50</v>
      </c>
      <c r="F19" s="2209"/>
      <c r="G19" s="2210"/>
      <c r="H19" s="2207"/>
      <c r="I19" s="2207"/>
      <c r="J19" s="2207"/>
      <c r="K19" s="2207"/>
      <c r="L19" s="2207"/>
      <c r="M19" s="2211"/>
      <c r="N19" s="2212"/>
      <c r="O19" s="2212"/>
      <c r="P19" s="2211">
        <v>100</v>
      </c>
      <c r="Q19" s="2212"/>
      <c r="R19" s="2212"/>
      <c r="S19" s="2213">
        <v>50</v>
      </c>
      <c r="T19" s="2179">
        <f>+P19*S19</f>
        <v>5000</v>
      </c>
    </row>
    <row r="20" spans="1:20" s="518" customFormat="1" ht="11.45" customHeight="1">
      <c r="A20" s="2218">
        <v>8</v>
      </c>
      <c r="B20" s="2323" t="s">
        <v>1962</v>
      </c>
      <c r="C20" s="2217"/>
      <c r="D20" s="2215" t="s">
        <v>404</v>
      </c>
      <c r="E20" s="2292">
        <v>1400</v>
      </c>
      <c r="F20" s="2220"/>
      <c r="G20" s="2221"/>
      <c r="H20" s="2218"/>
      <c r="I20" s="2218"/>
      <c r="J20" s="2218"/>
      <c r="K20" s="2218"/>
      <c r="L20" s="2218"/>
      <c r="M20" s="2222"/>
      <c r="N20" s="1165"/>
      <c r="O20" s="1165"/>
      <c r="P20" s="2222">
        <v>2</v>
      </c>
      <c r="Q20" s="1165"/>
      <c r="R20" s="1165"/>
      <c r="S20" s="2324">
        <v>1400</v>
      </c>
      <c r="T20" s="2179">
        <f aca="true" t="shared" si="1" ref="T20:T27">+S20*P20</f>
        <v>2800</v>
      </c>
    </row>
    <row r="21" spans="1:20" s="503" customFormat="1" ht="10.9" customHeight="1">
      <c r="A21" s="2204">
        <v>9</v>
      </c>
      <c r="B21" s="2286" t="s">
        <v>1963</v>
      </c>
      <c r="C21" s="2206"/>
      <c r="D21" s="2207" t="s">
        <v>404</v>
      </c>
      <c r="E21" s="2208">
        <v>1400</v>
      </c>
      <c r="F21" s="2209"/>
      <c r="G21" s="2210"/>
      <c r="H21" s="2207"/>
      <c r="I21" s="2207"/>
      <c r="J21" s="2207"/>
      <c r="K21" s="2207"/>
      <c r="L21" s="2207"/>
      <c r="M21" s="2211"/>
      <c r="N21" s="2212"/>
      <c r="O21" s="2212"/>
      <c r="P21" s="2211">
        <v>1</v>
      </c>
      <c r="Q21" s="2212"/>
      <c r="R21" s="2212"/>
      <c r="S21" s="2213">
        <v>1400</v>
      </c>
      <c r="T21" s="2179">
        <f t="shared" si="1"/>
        <v>1400</v>
      </c>
    </row>
    <row r="22" spans="1:20" s="503" customFormat="1" ht="13.15" customHeight="1">
      <c r="A22" s="2204">
        <v>10</v>
      </c>
      <c r="B22" s="2286" t="s">
        <v>1964</v>
      </c>
      <c r="C22" s="2206"/>
      <c r="D22" s="2207" t="s">
        <v>278</v>
      </c>
      <c r="E22" s="2208">
        <v>40</v>
      </c>
      <c r="F22" s="2209"/>
      <c r="G22" s="2210"/>
      <c r="H22" s="2207"/>
      <c r="I22" s="2207"/>
      <c r="J22" s="2207"/>
      <c r="K22" s="2207"/>
      <c r="L22" s="2207"/>
      <c r="M22" s="2211"/>
      <c r="N22" s="2212"/>
      <c r="O22" s="2212"/>
      <c r="P22" s="2211">
        <v>10</v>
      </c>
      <c r="Q22" s="2212"/>
      <c r="R22" s="2212"/>
      <c r="S22" s="2213">
        <v>40</v>
      </c>
      <c r="T22" s="2179">
        <f t="shared" si="1"/>
        <v>400</v>
      </c>
    </row>
    <row r="23" spans="1:20" s="518" customFormat="1" ht="13.15" customHeight="1">
      <c r="A23" s="2215">
        <v>11</v>
      </c>
      <c r="B23" s="2323" t="s">
        <v>1965</v>
      </c>
      <c r="C23" s="2217"/>
      <c r="D23" s="2218" t="s">
        <v>193</v>
      </c>
      <c r="E23" s="2219">
        <v>420</v>
      </c>
      <c r="F23" s="2220"/>
      <c r="G23" s="2221"/>
      <c r="H23" s="2218"/>
      <c r="I23" s="2218"/>
      <c r="J23" s="2218"/>
      <c r="K23" s="2218"/>
      <c r="L23" s="2218"/>
      <c r="M23" s="2222"/>
      <c r="N23" s="1165"/>
      <c r="O23" s="1165"/>
      <c r="P23" s="2222">
        <v>2</v>
      </c>
      <c r="Q23" s="1165"/>
      <c r="R23" s="1165"/>
      <c r="S23" s="2325">
        <v>420</v>
      </c>
      <c r="T23" s="2179">
        <f t="shared" si="1"/>
        <v>840</v>
      </c>
    </row>
    <row r="24" spans="1:20" s="503" customFormat="1" ht="13.15" customHeight="1">
      <c r="A24" s="2204">
        <v>12</v>
      </c>
      <c r="B24" s="2326" t="s">
        <v>2414</v>
      </c>
      <c r="C24" s="2206"/>
      <c r="D24" s="2207" t="s">
        <v>164</v>
      </c>
      <c r="E24" s="2208">
        <v>210</v>
      </c>
      <c r="F24" s="2209"/>
      <c r="G24" s="2210"/>
      <c r="H24" s="2207"/>
      <c r="I24" s="2207"/>
      <c r="J24" s="2207"/>
      <c r="K24" s="2207"/>
      <c r="L24" s="2207"/>
      <c r="M24" s="2211"/>
      <c r="N24" s="2212"/>
      <c r="O24" s="2212"/>
      <c r="P24" s="2211">
        <v>10</v>
      </c>
      <c r="Q24" s="2212"/>
      <c r="R24" s="2212"/>
      <c r="S24" s="2213">
        <v>210</v>
      </c>
      <c r="T24" s="2179">
        <f t="shared" si="1"/>
        <v>2100</v>
      </c>
    </row>
    <row r="25" spans="1:20" s="503" customFormat="1" ht="10.9" customHeight="1">
      <c r="A25" s="2204">
        <v>13</v>
      </c>
      <c r="B25" s="2286" t="s">
        <v>1967</v>
      </c>
      <c r="C25" s="2206"/>
      <c r="D25" s="2207" t="s">
        <v>278</v>
      </c>
      <c r="E25" s="2208">
        <v>520</v>
      </c>
      <c r="F25" s="2209"/>
      <c r="G25" s="2210"/>
      <c r="H25" s="2207"/>
      <c r="I25" s="2207"/>
      <c r="J25" s="2207"/>
      <c r="K25" s="2207"/>
      <c r="L25" s="2207"/>
      <c r="M25" s="2211"/>
      <c r="N25" s="2212"/>
      <c r="O25" s="2212"/>
      <c r="P25" s="2211">
        <v>2</v>
      </c>
      <c r="Q25" s="2212"/>
      <c r="R25" s="2212"/>
      <c r="S25" s="2213">
        <v>520</v>
      </c>
      <c r="T25" s="2179">
        <f t="shared" si="1"/>
        <v>1040</v>
      </c>
    </row>
    <row r="26" spans="1:20" s="503" customFormat="1" ht="12.6" customHeight="1">
      <c r="A26" s="2204">
        <v>14</v>
      </c>
      <c r="B26" s="2286" t="s">
        <v>2415</v>
      </c>
      <c r="C26" s="2206"/>
      <c r="D26" s="2207" t="s">
        <v>278</v>
      </c>
      <c r="E26" s="2208">
        <v>10</v>
      </c>
      <c r="F26" s="2209"/>
      <c r="G26" s="2210"/>
      <c r="H26" s="2207"/>
      <c r="I26" s="2207"/>
      <c r="J26" s="2207"/>
      <c r="K26" s="2207"/>
      <c r="L26" s="2207"/>
      <c r="M26" s="2211"/>
      <c r="N26" s="2212"/>
      <c r="O26" s="2212"/>
      <c r="P26" s="2211">
        <v>65</v>
      </c>
      <c r="Q26" s="2212"/>
      <c r="R26" s="2212"/>
      <c r="S26" s="2213">
        <v>10</v>
      </c>
      <c r="T26" s="2179">
        <f t="shared" si="1"/>
        <v>650</v>
      </c>
    </row>
    <row r="27" spans="1:20" s="503" customFormat="1" ht="11.45" customHeight="1">
      <c r="A27" s="2204">
        <v>15</v>
      </c>
      <c r="B27" s="2286" t="s">
        <v>1917</v>
      </c>
      <c r="C27" s="2206"/>
      <c r="D27" s="2207" t="s">
        <v>164</v>
      </c>
      <c r="E27" s="2208">
        <v>210</v>
      </c>
      <c r="F27" s="2209"/>
      <c r="G27" s="2210"/>
      <c r="H27" s="2207"/>
      <c r="I27" s="2207"/>
      <c r="J27" s="2207"/>
      <c r="K27" s="2207"/>
      <c r="L27" s="2207"/>
      <c r="M27" s="2211"/>
      <c r="N27" s="2212"/>
      <c r="O27" s="2212"/>
      <c r="P27" s="2211">
        <v>5</v>
      </c>
      <c r="Q27" s="2212"/>
      <c r="R27" s="2212"/>
      <c r="S27" s="2213">
        <v>210</v>
      </c>
      <c r="T27" s="2179">
        <f t="shared" si="1"/>
        <v>1050</v>
      </c>
    </row>
    <row r="28" spans="1:20" s="503" customFormat="1" ht="12" customHeight="1">
      <c r="A28" s="2204"/>
      <c r="B28" s="2286"/>
      <c r="C28" s="2206"/>
      <c r="D28" s="2207"/>
      <c r="E28" s="2208"/>
      <c r="F28" s="2209"/>
      <c r="G28" s="2210"/>
      <c r="H28" s="2207"/>
      <c r="I28" s="2207"/>
      <c r="J28" s="2207"/>
      <c r="K28" s="2207"/>
      <c r="L28" s="2207"/>
      <c r="M28" s="2211"/>
      <c r="N28" s="2212"/>
      <c r="O28" s="2212"/>
      <c r="P28" s="2211"/>
      <c r="Q28" s="2212"/>
      <c r="R28" s="2212"/>
      <c r="S28" s="2213"/>
      <c r="T28" s="2179">
        <f t="shared" si="0"/>
        <v>0</v>
      </c>
    </row>
    <row r="29" spans="1:20" s="503" customFormat="1" ht="10.15" customHeight="1">
      <c r="A29" s="2204"/>
      <c r="B29" s="2286"/>
      <c r="C29" s="2206"/>
      <c r="D29" s="2207"/>
      <c r="E29" s="2208"/>
      <c r="F29" s="2209"/>
      <c r="G29" s="2210"/>
      <c r="H29" s="2207"/>
      <c r="I29" s="2207"/>
      <c r="J29" s="2207"/>
      <c r="K29" s="2207"/>
      <c r="L29" s="2207"/>
      <c r="M29" s="2211"/>
      <c r="N29" s="2212"/>
      <c r="O29" s="2212"/>
      <c r="P29" s="2211"/>
      <c r="Q29" s="2212"/>
      <c r="R29" s="2212"/>
      <c r="S29" s="2213"/>
      <c r="T29" s="2179">
        <f t="shared" si="0"/>
        <v>0</v>
      </c>
    </row>
    <row r="30" spans="1:20" s="503" customFormat="1" ht="10.15" customHeight="1">
      <c r="A30" s="2204"/>
      <c r="B30" s="2286"/>
      <c r="C30" s="2206"/>
      <c r="D30" s="2207"/>
      <c r="E30" s="2208"/>
      <c r="F30" s="2209"/>
      <c r="G30" s="2210"/>
      <c r="H30" s="2207"/>
      <c r="I30" s="2207"/>
      <c r="J30" s="2207"/>
      <c r="K30" s="2207"/>
      <c r="L30" s="2207"/>
      <c r="M30" s="2211"/>
      <c r="N30" s="2212"/>
      <c r="O30" s="2212"/>
      <c r="P30" s="2211"/>
      <c r="Q30" s="2212"/>
      <c r="R30" s="2212"/>
      <c r="S30" s="2213"/>
      <c r="T30" s="2179">
        <f t="shared" si="0"/>
        <v>0</v>
      </c>
    </row>
    <row r="31" spans="1:20" s="503" customFormat="1" ht="10.15" customHeight="1">
      <c r="A31" s="2204"/>
      <c r="B31" s="2286"/>
      <c r="C31" s="2206"/>
      <c r="D31" s="2207"/>
      <c r="E31" s="2208"/>
      <c r="F31" s="2209"/>
      <c r="G31" s="2210"/>
      <c r="H31" s="2207"/>
      <c r="I31" s="2207"/>
      <c r="J31" s="2207"/>
      <c r="K31" s="2207"/>
      <c r="L31" s="2207"/>
      <c r="M31" s="2211"/>
      <c r="N31" s="2212"/>
      <c r="O31" s="2212"/>
      <c r="P31" s="2211"/>
      <c r="Q31" s="2212"/>
      <c r="R31" s="2212"/>
      <c r="S31" s="2213"/>
      <c r="T31" s="2179">
        <f t="shared" si="0"/>
        <v>0</v>
      </c>
    </row>
    <row r="32" spans="1:20" s="503" customFormat="1" ht="10.15" customHeight="1">
      <c r="A32" s="2204"/>
      <c r="B32" s="2286"/>
      <c r="C32" s="2206"/>
      <c r="D32" s="2207"/>
      <c r="E32" s="2208"/>
      <c r="F32" s="2209"/>
      <c r="G32" s="2210"/>
      <c r="H32" s="2207"/>
      <c r="I32" s="2207"/>
      <c r="J32" s="2207"/>
      <c r="K32" s="2207"/>
      <c r="L32" s="2207"/>
      <c r="M32" s="2211"/>
      <c r="N32" s="2212"/>
      <c r="O32" s="2212"/>
      <c r="P32" s="2211"/>
      <c r="Q32" s="2212"/>
      <c r="R32" s="2212"/>
      <c r="S32" s="2213"/>
      <c r="T32" s="2179"/>
    </row>
    <row r="33" spans="1:20" s="503" customFormat="1" ht="10.15" customHeight="1">
      <c r="A33" s="2204"/>
      <c r="B33" s="2327"/>
      <c r="C33" s="2206"/>
      <c r="D33" s="2207"/>
      <c r="E33" s="2208"/>
      <c r="F33" s="2209"/>
      <c r="G33" s="2210"/>
      <c r="H33" s="2207"/>
      <c r="I33" s="2207"/>
      <c r="J33" s="2207"/>
      <c r="K33" s="2207"/>
      <c r="L33" s="2207"/>
      <c r="M33" s="2211"/>
      <c r="N33" s="2212"/>
      <c r="O33" s="2212"/>
      <c r="P33" s="2211"/>
      <c r="Q33" s="2212"/>
      <c r="R33" s="2212"/>
      <c r="S33" s="2226"/>
      <c r="T33" s="2214">
        <f aca="true" t="shared" si="2" ref="T33">E33*S33</f>
        <v>0</v>
      </c>
    </row>
    <row r="34" spans="1:20" s="503" customFormat="1" ht="10.15" customHeight="1">
      <c r="A34" s="2228"/>
      <c r="B34" s="2229" t="s">
        <v>1938</v>
      </c>
      <c r="C34" s="2230"/>
      <c r="D34" s="2231"/>
      <c r="E34" s="2272"/>
      <c r="F34" s="2328"/>
      <c r="G34" s="2329"/>
      <c r="H34" s="2329"/>
      <c r="I34" s="2329"/>
      <c r="J34" s="2329"/>
      <c r="K34" s="2329"/>
      <c r="L34" s="2329"/>
      <c r="M34" s="2329"/>
      <c r="N34" s="2329"/>
      <c r="O34" s="2329"/>
      <c r="P34" s="2329"/>
      <c r="Q34" s="2329"/>
      <c r="R34" s="2329"/>
      <c r="S34" s="2330"/>
      <c r="T34" s="2235">
        <f>SUM(T13:T33)</f>
        <v>45780</v>
      </c>
    </row>
    <row r="35" spans="1:20" s="2237" customFormat="1" ht="11.25" hidden="1">
      <c r="A35" s="2236"/>
      <c r="C35" s="2137"/>
      <c r="D35" s="2238"/>
      <c r="E35" s="2129"/>
      <c r="F35" s="2239"/>
      <c r="G35" s="2126"/>
      <c r="H35" s="2126"/>
      <c r="I35" s="2240"/>
      <c r="J35" s="2240"/>
      <c r="K35" s="2240"/>
      <c r="L35" s="2240"/>
      <c r="M35" s="2126"/>
      <c r="N35" s="2241"/>
      <c r="S35" s="2242"/>
      <c r="T35" s="2243"/>
    </row>
    <row r="36" spans="1:20" s="2237" customFormat="1" ht="8.45" customHeight="1">
      <c r="A36" s="2244" t="s">
        <v>1939</v>
      </c>
      <c r="C36" s="2137"/>
      <c r="D36" s="2238"/>
      <c r="E36" s="2245"/>
      <c r="F36" s="2239"/>
      <c r="N36" s="2246"/>
      <c r="O36" s="2241"/>
      <c r="S36" s="2242"/>
      <c r="T36" s="2243"/>
    </row>
    <row r="37" spans="1:20" s="2237" customFormat="1" ht="11.45" customHeight="1">
      <c r="A37" s="2247" t="s">
        <v>245</v>
      </c>
      <c r="C37" s="2248"/>
      <c r="D37" s="2249"/>
      <c r="E37" s="2239"/>
      <c r="F37" s="2238"/>
      <c r="G37" s="2238"/>
      <c r="H37" s="2238"/>
      <c r="I37" s="2238"/>
      <c r="J37" s="2238"/>
      <c r="K37" s="2238"/>
      <c r="L37" s="2238"/>
      <c r="M37" s="2238"/>
      <c r="N37" s="2238"/>
      <c r="O37" s="2238"/>
      <c r="P37" s="2238"/>
      <c r="Q37" s="2238"/>
      <c r="R37" s="2242"/>
      <c r="S37" s="2253"/>
      <c r="T37" s="2254"/>
    </row>
    <row r="38" spans="1:20" s="2237" customFormat="1" ht="21.6" customHeight="1">
      <c r="A38" s="2247"/>
      <c r="B38" s="2331" t="s">
        <v>1940</v>
      </c>
      <c r="C38" s="2126"/>
      <c r="D38" s="2249"/>
      <c r="E38" s="2239"/>
      <c r="F38" s="2238"/>
      <c r="G38" s="2238"/>
      <c r="H38" s="2238"/>
      <c r="I38" s="2238"/>
      <c r="J38" s="2238"/>
      <c r="K38" s="2238"/>
      <c r="L38" s="2238"/>
      <c r="M38" s="2332" t="s">
        <v>1970</v>
      </c>
      <c r="N38" s="2332"/>
      <c r="O38" s="2332"/>
      <c r="P38" s="2332"/>
      <c r="Q38" s="2332"/>
      <c r="R38" s="2332"/>
      <c r="S38" s="2332"/>
      <c r="T38" s="2332"/>
    </row>
    <row r="39" spans="2:20" s="2237" customFormat="1" ht="17.45" customHeight="1">
      <c r="B39" s="2258" t="s">
        <v>1971</v>
      </c>
      <c r="C39" s="2137"/>
      <c r="D39" s="2238"/>
      <c r="E39" s="2245"/>
      <c r="F39" s="2239"/>
      <c r="M39" s="2333" t="s">
        <v>1972</v>
      </c>
      <c r="N39" s="2333"/>
      <c r="O39" s="2333"/>
      <c r="P39" s="2333"/>
      <c r="Q39" s="2333"/>
      <c r="R39" s="2333"/>
      <c r="S39" s="2333"/>
      <c r="T39" s="2333"/>
    </row>
  </sheetData>
  <mergeCells count="14">
    <mergeCell ref="G10:S10"/>
    <mergeCell ref="T10:T11"/>
    <mergeCell ref="M38:T38"/>
    <mergeCell ref="M39:T39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9"/>
  <sheetViews>
    <sheetView showGridLines="0" view="pageBreakPreview" zoomScaleSheetLayoutView="100" workbookViewId="0" topLeftCell="A2">
      <selection activeCell="E12" sqref="E12"/>
    </sheetView>
  </sheetViews>
  <sheetFormatPr defaultColWidth="8.28125" defaultRowHeight="15"/>
  <cols>
    <col min="1" max="1" width="3.28125" style="447" customWidth="1"/>
    <col min="2" max="2" width="28.57421875" style="447" customWidth="1"/>
    <col min="3" max="3" width="8.00390625" style="458" customWidth="1"/>
    <col min="4" max="4" width="5.8515625" style="490" customWidth="1"/>
    <col min="5" max="5" width="9.28125" style="583" customWidth="1"/>
    <col min="6" max="6" width="7.57421875" style="578" customWidth="1"/>
    <col min="7" max="7" width="4.7109375" style="447" customWidth="1"/>
    <col min="8" max="9" width="5.28125" style="447" customWidth="1"/>
    <col min="10" max="10" width="6.00390625" style="447" customWidth="1"/>
    <col min="11" max="11" width="4.851562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8515625" style="447" customWidth="1"/>
    <col min="17" max="17" width="5.140625" style="447" customWidth="1"/>
    <col min="18" max="18" width="4.28125" style="447" customWidth="1"/>
    <col min="19" max="19" width="10.421875" style="58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2396</v>
      </c>
      <c r="B9" s="2139"/>
      <c r="C9" s="2306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5.6" customHeight="1">
      <c r="A12" s="2311"/>
      <c r="B12" s="3069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45" customHeight="1">
      <c r="A13" s="2295">
        <v>1</v>
      </c>
      <c r="B13" s="2313" t="s">
        <v>2416</v>
      </c>
      <c r="C13" s="2314"/>
      <c r="D13" s="2315" t="s">
        <v>1915</v>
      </c>
      <c r="E13" s="2316">
        <v>40000</v>
      </c>
      <c r="F13" s="2220"/>
      <c r="G13" s="2221"/>
      <c r="H13" s="2218"/>
      <c r="I13" s="2218"/>
      <c r="J13" s="2218"/>
      <c r="K13" s="2218"/>
      <c r="L13" s="2218"/>
      <c r="M13" s="2222"/>
      <c r="N13" s="1165"/>
      <c r="O13" s="1165"/>
      <c r="P13" s="2222">
        <v>1</v>
      </c>
      <c r="Q13" s="1165"/>
      <c r="R13" s="1165"/>
      <c r="S13" s="2213">
        <v>40000</v>
      </c>
      <c r="T13" s="2179">
        <f>+S13*P13</f>
        <v>40000</v>
      </c>
    </row>
    <row r="14" spans="1:20" s="2203" customFormat="1" ht="13.15" customHeight="1">
      <c r="A14" s="2192">
        <v>2</v>
      </c>
      <c r="B14" s="2317" t="s">
        <v>1956</v>
      </c>
      <c r="C14" s="2194"/>
      <c r="D14" s="2195"/>
      <c r="E14" s="2318"/>
      <c r="F14" s="2197"/>
      <c r="G14" s="2198"/>
      <c r="H14" s="2195"/>
      <c r="I14" s="2195"/>
      <c r="J14" s="2195"/>
      <c r="K14" s="2195"/>
      <c r="L14" s="2195"/>
      <c r="M14" s="2199"/>
      <c r="N14" s="2200"/>
      <c r="O14" s="2200"/>
      <c r="P14" s="2199"/>
      <c r="Q14" s="2200"/>
      <c r="R14" s="2200"/>
      <c r="S14" s="2319"/>
      <c r="T14" s="2320">
        <f aca="true" t="shared" si="0" ref="T14:T31">+S14*I14</f>
        <v>0</v>
      </c>
    </row>
    <row r="15" spans="1:20" s="503" customFormat="1" ht="10.9" customHeight="1">
      <c r="A15" s="2295">
        <v>3</v>
      </c>
      <c r="B15" s="2286" t="s">
        <v>1917</v>
      </c>
      <c r="C15" s="2206"/>
      <c r="D15" s="2207" t="s">
        <v>164</v>
      </c>
      <c r="E15" s="2208">
        <v>210</v>
      </c>
      <c r="F15" s="2321"/>
      <c r="G15" s="2210"/>
      <c r="H15" s="2207"/>
      <c r="I15" s="2207"/>
      <c r="J15" s="2207"/>
      <c r="K15" s="2207"/>
      <c r="L15" s="2207"/>
      <c r="M15" s="2211"/>
      <c r="N15" s="2212"/>
      <c r="O15" s="2212"/>
      <c r="P15" s="2211">
        <v>8</v>
      </c>
      <c r="Q15" s="2212"/>
      <c r="R15" s="2212"/>
      <c r="S15" s="2213">
        <v>210</v>
      </c>
      <c r="T15" s="2179">
        <f>+S15*P15</f>
        <v>1680</v>
      </c>
    </row>
    <row r="16" spans="1:20" s="503" customFormat="1" ht="12" customHeight="1">
      <c r="A16" s="2295">
        <v>4</v>
      </c>
      <c r="B16" s="2286" t="s">
        <v>2417</v>
      </c>
      <c r="C16" s="2206"/>
      <c r="D16" s="2207" t="s">
        <v>164</v>
      </c>
      <c r="E16" s="2208">
        <v>222</v>
      </c>
      <c r="F16" s="2209"/>
      <c r="G16" s="2210"/>
      <c r="H16" s="2207"/>
      <c r="I16" s="2207"/>
      <c r="J16" s="2207"/>
      <c r="K16" s="2207"/>
      <c r="L16" s="2207"/>
      <c r="M16" s="2211"/>
      <c r="N16" s="2212"/>
      <c r="O16" s="2212"/>
      <c r="P16" s="2211">
        <v>3</v>
      </c>
      <c r="Q16" s="2212"/>
      <c r="R16" s="2212"/>
      <c r="S16" s="2213">
        <v>222</v>
      </c>
      <c r="T16" s="2179">
        <f>+S16*P16</f>
        <v>666</v>
      </c>
    </row>
    <row r="17" spans="1:20" s="518" customFormat="1" ht="12" customHeight="1">
      <c r="A17" s="2322">
        <v>5</v>
      </c>
      <c r="B17" s="2323" t="s">
        <v>2418</v>
      </c>
      <c r="C17" s="2217"/>
      <c r="D17" s="2215" t="s">
        <v>960</v>
      </c>
      <c r="E17" s="2292">
        <v>2460</v>
      </c>
      <c r="F17" s="2220"/>
      <c r="G17" s="2221"/>
      <c r="H17" s="2218"/>
      <c r="I17" s="2218"/>
      <c r="J17" s="2218"/>
      <c r="K17" s="2218"/>
      <c r="L17" s="2218"/>
      <c r="M17" s="2222"/>
      <c r="N17" s="1165"/>
      <c r="O17" s="1165"/>
      <c r="P17" s="2222">
        <v>1</v>
      </c>
      <c r="Q17" s="1165"/>
      <c r="R17" s="1165"/>
      <c r="S17" s="2213">
        <v>2460</v>
      </c>
      <c r="T17" s="2179">
        <f>+S17*P17</f>
        <v>2460</v>
      </c>
    </row>
    <row r="18" spans="1:20" s="503" customFormat="1" ht="11.45" customHeight="1">
      <c r="A18" s="2204">
        <v>6</v>
      </c>
      <c r="B18" s="2286" t="s">
        <v>1962</v>
      </c>
      <c r="C18" s="2206"/>
      <c r="D18" s="2207" t="s">
        <v>404</v>
      </c>
      <c r="E18" s="2208">
        <v>1400</v>
      </c>
      <c r="F18" s="2209"/>
      <c r="G18" s="2210"/>
      <c r="H18" s="2207"/>
      <c r="I18" s="2207"/>
      <c r="J18" s="2207"/>
      <c r="K18" s="2207"/>
      <c r="L18" s="2207"/>
      <c r="M18" s="2211"/>
      <c r="N18" s="2212"/>
      <c r="O18" s="2212"/>
      <c r="P18" s="2211">
        <v>1</v>
      </c>
      <c r="Q18" s="2212"/>
      <c r="R18" s="2212"/>
      <c r="S18" s="2213">
        <v>1400</v>
      </c>
      <c r="T18" s="2179">
        <f>+S18*P18</f>
        <v>1400</v>
      </c>
    </row>
    <row r="19" spans="1:20" s="503" customFormat="1" ht="11.45" customHeight="1">
      <c r="A19" s="2204">
        <v>7</v>
      </c>
      <c r="B19" s="2286" t="s">
        <v>1963</v>
      </c>
      <c r="C19" s="2206"/>
      <c r="D19" s="2207" t="s">
        <v>404</v>
      </c>
      <c r="E19" s="2208">
        <v>1400</v>
      </c>
      <c r="F19" s="2209"/>
      <c r="G19" s="2210"/>
      <c r="H19" s="2207"/>
      <c r="I19" s="2207"/>
      <c r="J19" s="2207"/>
      <c r="K19" s="2207"/>
      <c r="L19" s="2207"/>
      <c r="M19" s="2211"/>
      <c r="N19" s="2212"/>
      <c r="O19" s="2212"/>
      <c r="P19" s="2222">
        <v>1</v>
      </c>
      <c r="Q19" s="1165"/>
      <c r="R19" s="2212"/>
      <c r="S19" s="2213">
        <v>1400</v>
      </c>
      <c r="T19" s="2179">
        <f>+P19*S19</f>
        <v>1400</v>
      </c>
    </row>
    <row r="20" spans="1:20" s="518" customFormat="1" ht="11.45" customHeight="1">
      <c r="A20" s="2218">
        <v>8</v>
      </c>
      <c r="B20" s="2323" t="s">
        <v>1967</v>
      </c>
      <c r="C20" s="2217"/>
      <c r="D20" s="2215" t="s">
        <v>278</v>
      </c>
      <c r="E20" s="2292">
        <v>550</v>
      </c>
      <c r="F20" s="2220"/>
      <c r="G20" s="2221"/>
      <c r="H20" s="2218"/>
      <c r="I20" s="2218"/>
      <c r="J20" s="2218"/>
      <c r="K20" s="2218"/>
      <c r="L20" s="2218"/>
      <c r="M20" s="2222"/>
      <c r="N20" s="1165"/>
      <c r="O20" s="1165"/>
      <c r="P20" s="2211">
        <v>2</v>
      </c>
      <c r="Q20" s="2212"/>
      <c r="R20" s="1165"/>
      <c r="S20" s="2324">
        <v>550</v>
      </c>
      <c r="T20" s="2179">
        <f aca="true" t="shared" si="1" ref="T20:T26">+S20*P20</f>
        <v>1100</v>
      </c>
    </row>
    <row r="21" spans="1:20" s="503" customFormat="1" ht="10.9" customHeight="1">
      <c r="A21" s="2204"/>
      <c r="B21" s="2286"/>
      <c r="C21" s="2206"/>
      <c r="D21" s="2207"/>
      <c r="E21" s="2208"/>
      <c r="F21" s="2209"/>
      <c r="G21" s="2210"/>
      <c r="H21" s="2207"/>
      <c r="I21" s="2207"/>
      <c r="J21" s="2207"/>
      <c r="K21" s="2207"/>
      <c r="L21" s="2207"/>
      <c r="M21" s="2211"/>
      <c r="N21" s="2212"/>
      <c r="O21" s="2212"/>
      <c r="P21" s="2222"/>
      <c r="Q21" s="1165"/>
      <c r="R21" s="2212"/>
      <c r="S21" s="2213"/>
      <c r="T21" s="2179">
        <f t="shared" si="1"/>
        <v>0</v>
      </c>
    </row>
    <row r="22" spans="1:20" s="503" customFormat="1" ht="13.15" customHeight="1">
      <c r="A22" s="2204"/>
      <c r="B22" s="2286"/>
      <c r="C22" s="2206"/>
      <c r="D22" s="2207"/>
      <c r="E22" s="2208"/>
      <c r="F22" s="2209"/>
      <c r="G22" s="2210"/>
      <c r="H22" s="2207"/>
      <c r="I22" s="2207"/>
      <c r="J22" s="2207"/>
      <c r="K22" s="2207"/>
      <c r="L22" s="2207"/>
      <c r="M22" s="2211"/>
      <c r="N22" s="2212"/>
      <c r="O22" s="2212"/>
      <c r="P22" s="2211"/>
      <c r="Q22" s="2212"/>
      <c r="R22" s="2212"/>
      <c r="S22" s="2213"/>
      <c r="T22" s="2179">
        <f t="shared" si="1"/>
        <v>0</v>
      </c>
    </row>
    <row r="23" spans="1:20" s="518" customFormat="1" ht="13.15" customHeight="1">
      <c r="A23" s="2215"/>
      <c r="B23" s="2323"/>
      <c r="C23" s="2217"/>
      <c r="D23" s="2218"/>
      <c r="E23" s="2219"/>
      <c r="F23" s="2220"/>
      <c r="G23" s="2221"/>
      <c r="H23" s="2218"/>
      <c r="I23" s="2218"/>
      <c r="J23" s="2218"/>
      <c r="K23" s="2218"/>
      <c r="L23" s="2218"/>
      <c r="M23" s="2222"/>
      <c r="N23" s="1165"/>
      <c r="O23" s="1165"/>
      <c r="P23" s="2222"/>
      <c r="Q23" s="1165"/>
      <c r="R23" s="1165"/>
      <c r="S23" s="2325"/>
      <c r="T23" s="2179">
        <f t="shared" si="1"/>
        <v>0</v>
      </c>
    </row>
    <row r="24" spans="1:20" s="503" customFormat="1" ht="13.15" customHeight="1">
      <c r="A24" s="2204"/>
      <c r="B24" s="2326"/>
      <c r="C24" s="2206"/>
      <c r="D24" s="2207"/>
      <c r="E24" s="2208"/>
      <c r="F24" s="2209"/>
      <c r="G24" s="2210"/>
      <c r="H24" s="2207"/>
      <c r="I24" s="2207"/>
      <c r="J24" s="2207"/>
      <c r="K24" s="2207"/>
      <c r="L24" s="2207"/>
      <c r="M24" s="2211"/>
      <c r="N24" s="2212"/>
      <c r="O24" s="2212"/>
      <c r="P24" s="2211"/>
      <c r="Q24" s="2212"/>
      <c r="R24" s="2212"/>
      <c r="S24" s="2213"/>
      <c r="T24" s="2179">
        <f t="shared" si="1"/>
        <v>0</v>
      </c>
    </row>
    <row r="25" spans="1:20" s="503" customFormat="1" ht="10.9" customHeight="1">
      <c r="A25" s="2204"/>
      <c r="B25" s="2286"/>
      <c r="C25" s="2206"/>
      <c r="D25" s="2207"/>
      <c r="E25" s="2208"/>
      <c r="F25" s="2209"/>
      <c r="G25" s="2210"/>
      <c r="H25" s="2207"/>
      <c r="I25" s="2207"/>
      <c r="J25" s="2207"/>
      <c r="K25" s="2207"/>
      <c r="L25" s="2207"/>
      <c r="M25" s="2211"/>
      <c r="N25" s="2212"/>
      <c r="O25" s="2212"/>
      <c r="P25" s="2211"/>
      <c r="Q25" s="2212"/>
      <c r="R25" s="2212"/>
      <c r="S25" s="2213"/>
      <c r="T25" s="2179">
        <f t="shared" si="1"/>
        <v>0</v>
      </c>
    </row>
    <row r="26" spans="1:20" s="503" customFormat="1" ht="12.6" customHeight="1">
      <c r="A26" s="2204"/>
      <c r="B26" s="2286"/>
      <c r="C26" s="2206"/>
      <c r="D26" s="2207"/>
      <c r="E26" s="2208"/>
      <c r="F26" s="2209"/>
      <c r="G26" s="2210"/>
      <c r="H26" s="2207"/>
      <c r="I26" s="2207"/>
      <c r="J26" s="2207"/>
      <c r="K26" s="2207"/>
      <c r="L26" s="2207"/>
      <c r="M26" s="2211"/>
      <c r="N26" s="2212"/>
      <c r="O26" s="2212"/>
      <c r="P26" s="2211"/>
      <c r="Q26" s="2212"/>
      <c r="R26" s="2212"/>
      <c r="S26" s="2213"/>
      <c r="T26" s="2179">
        <f t="shared" si="1"/>
        <v>0</v>
      </c>
    </row>
    <row r="27" spans="1:20" s="503" customFormat="1" ht="11.45" customHeight="1">
      <c r="A27" s="2204"/>
      <c r="B27" s="2286"/>
      <c r="C27" s="2206"/>
      <c r="D27" s="2207"/>
      <c r="E27" s="2208"/>
      <c r="F27" s="2209"/>
      <c r="G27" s="2210"/>
      <c r="H27" s="2207"/>
      <c r="I27" s="2207"/>
      <c r="J27" s="2207"/>
      <c r="K27" s="2207"/>
      <c r="L27" s="2207"/>
      <c r="M27" s="2211"/>
      <c r="N27" s="2212"/>
      <c r="O27" s="2212"/>
      <c r="P27" s="2211"/>
      <c r="Q27" s="2212"/>
      <c r="R27" s="2212"/>
      <c r="S27" s="2213"/>
      <c r="T27" s="2179">
        <f t="shared" si="0"/>
        <v>0</v>
      </c>
    </row>
    <row r="28" spans="1:20" s="503" customFormat="1" ht="12" customHeight="1">
      <c r="A28" s="2204"/>
      <c r="B28" s="2286"/>
      <c r="C28" s="2206"/>
      <c r="D28" s="2207"/>
      <c r="E28" s="2208"/>
      <c r="F28" s="2209"/>
      <c r="G28" s="2210"/>
      <c r="H28" s="2207"/>
      <c r="I28" s="2207"/>
      <c r="J28" s="2207"/>
      <c r="K28" s="2207"/>
      <c r="L28" s="2207"/>
      <c r="M28" s="2211"/>
      <c r="N28" s="2212"/>
      <c r="O28" s="2212"/>
      <c r="P28" s="2211"/>
      <c r="Q28" s="2212"/>
      <c r="R28" s="2212"/>
      <c r="S28" s="2213"/>
      <c r="T28" s="2179">
        <f t="shared" si="0"/>
        <v>0</v>
      </c>
    </row>
    <row r="29" spans="1:20" s="503" customFormat="1" ht="10.15" customHeight="1">
      <c r="A29" s="2204"/>
      <c r="B29" s="2286"/>
      <c r="C29" s="2206"/>
      <c r="D29" s="2207"/>
      <c r="E29" s="2208"/>
      <c r="F29" s="2209"/>
      <c r="G29" s="2210"/>
      <c r="H29" s="2207"/>
      <c r="I29" s="2207"/>
      <c r="J29" s="2207"/>
      <c r="K29" s="2207"/>
      <c r="L29" s="2207"/>
      <c r="M29" s="2211"/>
      <c r="N29" s="2212"/>
      <c r="O29" s="2212"/>
      <c r="P29" s="2211"/>
      <c r="Q29" s="2212"/>
      <c r="R29" s="2212"/>
      <c r="S29" s="2213"/>
      <c r="T29" s="2179">
        <f t="shared" si="0"/>
        <v>0</v>
      </c>
    </row>
    <row r="30" spans="1:20" s="503" customFormat="1" ht="10.15" customHeight="1">
      <c r="A30" s="2204"/>
      <c r="B30" s="2286"/>
      <c r="C30" s="2206"/>
      <c r="D30" s="2207"/>
      <c r="E30" s="2208"/>
      <c r="F30" s="2209"/>
      <c r="G30" s="2210"/>
      <c r="H30" s="2207"/>
      <c r="I30" s="2207"/>
      <c r="J30" s="2207"/>
      <c r="K30" s="2207"/>
      <c r="L30" s="2207"/>
      <c r="M30" s="2211"/>
      <c r="N30" s="2212"/>
      <c r="O30" s="2212"/>
      <c r="P30" s="2211"/>
      <c r="Q30" s="2212"/>
      <c r="R30" s="2212"/>
      <c r="S30" s="2213"/>
      <c r="T30" s="2179">
        <f t="shared" si="0"/>
        <v>0</v>
      </c>
    </row>
    <row r="31" spans="1:20" s="503" customFormat="1" ht="10.15" customHeight="1">
      <c r="A31" s="2204"/>
      <c r="B31" s="2286"/>
      <c r="C31" s="2206"/>
      <c r="D31" s="2207"/>
      <c r="E31" s="2208"/>
      <c r="F31" s="2209"/>
      <c r="G31" s="2210"/>
      <c r="H31" s="2207"/>
      <c r="I31" s="2207"/>
      <c r="J31" s="2207"/>
      <c r="K31" s="2207"/>
      <c r="L31" s="2207"/>
      <c r="M31" s="2211"/>
      <c r="N31" s="2212"/>
      <c r="O31" s="2212"/>
      <c r="P31" s="2211"/>
      <c r="Q31" s="2212"/>
      <c r="R31" s="2212"/>
      <c r="S31" s="2213"/>
      <c r="T31" s="2179">
        <f t="shared" si="0"/>
        <v>0</v>
      </c>
    </row>
    <row r="32" spans="1:20" s="503" customFormat="1" ht="10.15" customHeight="1">
      <c r="A32" s="2204"/>
      <c r="B32" s="2286"/>
      <c r="C32" s="2206"/>
      <c r="D32" s="2207"/>
      <c r="E32" s="2208"/>
      <c r="F32" s="2209"/>
      <c r="G32" s="2210"/>
      <c r="H32" s="2207"/>
      <c r="I32" s="2207"/>
      <c r="J32" s="2207"/>
      <c r="K32" s="2207"/>
      <c r="L32" s="2207"/>
      <c r="M32" s="2211"/>
      <c r="N32" s="2212"/>
      <c r="O32" s="2212"/>
      <c r="P32" s="2211"/>
      <c r="Q32" s="2212"/>
      <c r="R32" s="2212"/>
      <c r="S32" s="2213"/>
      <c r="T32" s="2179"/>
    </row>
    <row r="33" spans="1:20" s="503" customFormat="1" ht="10.15" customHeight="1">
      <c r="A33" s="2204"/>
      <c r="B33" s="2327"/>
      <c r="C33" s="2206"/>
      <c r="D33" s="2207"/>
      <c r="E33" s="2208"/>
      <c r="F33" s="2209"/>
      <c r="G33" s="2210"/>
      <c r="H33" s="2207"/>
      <c r="I33" s="2207"/>
      <c r="J33" s="2207"/>
      <c r="K33" s="2207"/>
      <c r="L33" s="2207"/>
      <c r="M33" s="2211"/>
      <c r="N33" s="2212"/>
      <c r="O33" s="2212"/>
      <c r="P33" s="2211"/>
      <c r="Q33" s="2212"/>
      <c r="R33" s="2212"/>
      <c r="S33" s="2226"/>
      <c r="T33" s="2214">
        <f aca="true" t="shared" si="2" ref="T33">E33*S33</f>
        <v>0</v>
      </c>
    </row>
    <row r="34" spans="1:20" s="503" customFormat="1" ht="10.15" customHeight="1">
      <c r="A34" s="2228"/>
      <c r="B34" s="2229" t="s">
        <v>1938</v>
      </c>
      <c r="C34" s="2230"/>
      <c r="D34" s="2231"/>
      <c r="E34" s="2272"/>
      <c r="F34" s="2328"/>
      <c r="G34" s="2329"/>
      <c r="H34" s="2329"/>
      <c r="I34" s="2329"/>
      <c r="J34" s="2329"/>
      <c r="K34" s="2329"/>
      <c r="L34" s="2329"/>
      <c r="M34" s="2329"/>
      <c r="N34" s="2329"/>
      <c r="O34" s="2329"/>
      <c r="P34" s="2329"/>
      <c r="Q34" s="2329"/>
      <c r="R34" s="2329"/>
      <c r="S34" s="2330"/>
      <c r="T34" s="2235">
        <f>SUM(T13:T33)</f>
        <v>48706</v>
      </c>
    </row>
    <row r="35" spans="1:20" s="2237" customFormat="1" ht="11.25" hidden="1">
      <c r="A35" s="2236"/>
      <c r="C35" s="2137"/>
      <c r="D35" s="2238"/>
      <c r="E35" s="2129"/>
      <c r="F35" s="2239"/>
      <c r="G35" s="2126"/>
      <c r="H35" s="2126"/>
      <c r="I35" s="2240"/>
      <c r="J35" s="2240"/>
      <c r="K35" s="2240"/>
      <c r="L35" s="2240"/>
      <c r="M35" s="2126"/>
      <c r="N35" s="2241"/>
      <c r="S35" s="2242"/>
      <c r="T35" s="2243"/>
    </row>
    <row r="36" spans="1:20" s="2237" customFormat="1" ht="8.45" customHeight="1">
      <c r="A36" s="2244" t="s">
        <v>1939</v>
      </c>
      <c r="C36" s="2137"/>
      <c r="D36" s="2238"/>
      <c r="E36" s="2245"/>
      <c r="F36" s="2239"/>
      <c r="N36" s="2246"/>
      <c r="O36" s="2241"/>
      <c r="S36" s="2242"/>
      <c r="T36" s="2243"/>
    </row>
    <row r="37" spans="1:20" s="2237" customFormat="1" ht="11.45" customHeight="1">
      <c r="A37" s="2247" t="s">
        <v>245</v>
      </c>
      <c r="C37" s="2248"/>
      <c r="D37" s="2249"/>
      <c r="E37" s="2239"/>
      <c r="F37" s="2238"/>
      <c r="G37" s="2238"/>
      <c r="H37" s="2238"/>
      <c r="I37" s="2238"/>
      <c r="J37" s="2238"/>
      <c r="K37" s="2238"/>
      <c r="L37" s="2238"/>
      <c r="M37" s="2238"/>
      <c r="N37" s="2238"/>
      <c r="O37" s="2238"/>
      <c r="P37" s="2238"/>
      <c r="Q37" s="2238"/>
      <c r="R37" s="2242"/>
      <c r="S37" s="2253"/>
      <c r="T37" s="2254"/>
    </row>
    <row r="38" spans="1:20" s="2237" customFormat="1" ht="21.6" customHeight="1">
      <c r="A38" s="2247"/>
      <c r="B38" s="2331" t="s">
        <v>1940</v>
      </c>
      <c r="C38" s="2126"/>
      <c r="D38" s="2249"/>
      <c r="E38" s="2239"/>
      <c r="F38" s="2238"/>
      <c r="G38" s="2238"/>
      <c r="H38" s="2238"/>
      <c r="I38" s="2238"/>
      <c r="J38" s="2238"/>
      <c r="K38" s="2238"/>
      <c r="L38" s="2238"/>
      <c r="M38" s="2332" t="s">
        <v>1970</v>
      </c>
      <c r="N38" s="2332"/>
      <c r="O38" s="2332"/>
      <c r="P38" s="2332"/>
      <c r="Q38" s="2332"/>
      <c r="R38" s="2332"/>
      <c r="S38" s="2332"/>
      <c r="T38" s="2332"/>
    </row>
    <row r="39" spans="2:20" s="2237" customFormat="1" ht="17.45" customHeight="1">
      <c r="B39" s="2258" t="s">
        <v>1971</v>
      </c>
      <c r="C39" s="2137"/>
      <c r="D39" s="2238"/>
      <c r="E39" s="2245"/>
      <c r="F39" s="2239"/>
      <c r="M39" s="2333" t="s">
        <v>1972</v>
      </c>
      <c r="N39" s="2333"/>
      <c r="O39" s="2333"/>
      <c r="P39" s="2333"/>
      <c r="Q39" s="2333"/>
      <c r="R39" s="2333"/>
      <c r="S39" s="2333"/>
      <c r="T39" s="2333"/>
    </row>
  </sheetData>
  <mergeCells count="14">
    <mergeCell ref="G10:S10"/>
    <mergeCell ref="T10:T11"/>
    <mergeCell ref="M38:T38"/>
    <mergeCell ref="M39:T39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showGridLines="0" view="pageBreakPreview" zoomScaleSheetLayoutView="100" workbookViewId="0" topLeftCell="B8">
      <selection activeCell="E12" sqref="E12"/>
    </sheetView>
  </sheetViews>
  <sheetFormatPr defaultColWidth="8.28125" defaultRowHeight="15"/>
  <cols>
    <col min="1" max="1" width="3.28125" style="447" customWidth="1"/>
    <col min="2" max="2" width="28.57421875" style="447" customWidth="1"/>
    <col min="3" max="3" width="8.00390625" style="458" customWidth="1"/>
    <col min="4" max="4" width="5.8515625" style="490" customWidth="1"/>
    <col min="5" max="5" width="9.28125" style="583" customWidth="1"/>
    <col min="6" max="6" width="7.57421875" style="578" customWidth="1"/>
    <col min="7" max="7" width="4.7109375" style="447" customWidth="1"/>
    <col min="8" max="9" width="5.28125" style="447" customWidth="1"/>
    <col min="10" max="10" width="6.00390625" style="447" customWidth="1"/>
    <col min="11" max="11" width="4.8515625" style="447" customWidth="1"/>
    <col min="12" max="12" width="5.8515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8515625" style="447" customWidth="1"/>
    <col min="17" max="17" width="5.140625" style="447" customWidth="1"/>
    <col min="18" max="18" width="4.28125" style="447" customWidth="1"/>
    <col min="19" max="19" width="10.421875" style="58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2419</v>
      </c>
      <c r="B9" s="2139"/>
      <c r="C9" s="2306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6.15" customHeight="1">
      <c r="A12" s="2311"/>
      <c r="B12" s="3069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45" customHeight="1">
      <c r="A13" s="2295">
        <v>1</v>
      </c>
      <c r="B13" s="2313" t="s">
        <v>2420</v>
      </c>
      <c r="C13" s="2314"/>
      <c r="D13" s="2315" t="s">
        <v>1915</v>
      </c>
      <c r="E13" s="2316">
        <v>30800</v>
      </c>
      <c r="F13" s="2220"/>
      <c r="G13" s="2221"/>
      <c r="H13" s="2218"/>
      <c r="I13" s="2218"/>
      <c r="J13" s="2218"/>
      <c r="K13" s="2218"/>
      <c r="L13" s="2218">
        <v>1</v>
      </c>
      <c r="M13" s="2222"/>
      <c r="N13" s="1165"/>
      <c r="O13" s="1165"/>
      <c r="P13" s="2222"/>
      <c r="Q13" s="1165"/>
      <c r="R13" s="1165"/>
      <c r="S13" s="2213">
        <v>30800</v>
      </c>
      <c r="T13" s="2179">
        <f>+S13*L13</f>
        <v>30800</v>
      </c>
    </row>
    <row r="14" spans="1:20" s="2203" customFormat="1" ht="13.15" customHeight="1">
      <c r="A14" s="2192">
        <v>2</v>
      </c>
      <c r="B14" s="2317" t="s">
        <v>1956</v>
      </c>
      <c r="C14" s="2194"/>
      <c r="D14" s="2195"/>
      <c r="E14" s="2318"/>
      <c r="F14" s="2197"/>
      <c r="G14" s="2198"/>
      <c r="H14" s="2195"/>
      <c r="I14" s="2195"/>
      <c r="J14" s="2195"/>
      <c r="K14" s="2195"/>
      <c r="L14" s="2195"/>
      <c r="M14" s="2199"/>
      <c r="N14" s="2200"/>
      <c r="O14" s="2200"/>
      <c r="P14" s="2199"/>
      <c r="Q14" s="2200"/>
      <c r="R14" s="2200"/>
      <c r="S14" s="2319"/>
      <c r="T14" s="2320">
        <f aca="true" t="shared" si="0" ref="T14:T29">+S14*I14</f>
        <v>0</v>
      </c>
    </row>
    <row r="15" spans="1:20" s="503" customFormat="1" ht="10.9" customHeight="1">
      <c r="A15" s="2295">
        <v>3</v>
      </c>
      <c r="B15" s="2286" t="s">
        <v>1917</v>
      </c>
      <c r="C15" s="2206"/>
      <c r="D15" s="2207" t="s">
        <v>164</v>
      </c>
      <c r="E15" s="2208">
        <v>210</v>
      </c>
      <c r="F15" s="2321"/>
      <c r="G15" s="2210"/>
      <c r="H15" s="2207"/>
      <c r="I15" s="2207"/>
      <c r="J15" s="2207"/>
      <c r="K15" s="2207"/>
      <c r="L15" s="2211">
        <v>6</v>
      </c>
      <c r="M15" s="2211"/>
      <c r="N15" s="2212"/>
      <c r="O15" s="2212"/>
      <c r="P15" s="2211"/>
      <c r="Q15" s="2212"/>
      <c r="R15" s="2212"/>
      <c r="S15" s="2213">
        <v>210</v>
      </c>
      <c r="T15" s="2179">
        <f>+L15*S15</f>
        <v>1260</v>
      </c>
    </row>
    <row r="16" spans="1:20" s="503" customFormat="1" ht="12" customHeight="1">
      <c r="A16" s="2295">
        <v>4</v>
      </c>
      <c r="B16" s="2286" t="s">
        <v>2417</v>
      </c>
      <c r="C16" s="2206"/>
      <c r="D16" s="2207" t="s">
        <v>164</v>
      </c>
      <c r="E16" s="2208">
        <v>222</v>
      </c>
      <c r="F16" s="2209"/>
      <c r="G16" s="2210"/>
      <c r="H16" s="2207"/>
      <c r="I16" s="2207"/>
      <c r="J16" s="2207"/>
      <c r="K16" s="2207"/>
      <c r="L16" s="2211">
        <v>5</v>
      </c>
      <c r="M16" s="2211"/>
      <c r="N16" s="2212"/>
      <c r="O16" s="2212"/>
      <c r="P16" s="2211"/>
      <c r="Q16" s="2212"/>
      <c r="R16" s="2212"/>
      <c r="S16" s="2213">
        <v>222</v>
      </c>
      <c r="T16" s="2179">
        <f>+S16*L16</f>
        <v>1110</v>
      </c>
    </row>
    <row r="17" spans="1:20" s="518" customFormat="1" ht="12" customHeight="1">
      <c r="A17" s="2322">
        <v>5</v>
      </c>
      <c r="B17" s="2323" t="s">
        <v>2421</v>
      </c>
      <c r="C17" s="2217"/>
      <c r="D17" s="2215" t="s">
        <v>960</v>
      </c>
      <c r="E17" s="2292">
        <v>5</v>
      </c>
      <c r="F17" s="2220"/>
      <c r="G17" s="2221"/>
      <c r="H17" s="2218"/>
      <c r="I17" s="2218"/>
      <c r="J17" s="2218"/>
      <c r="K17" s="2218"/>
      <c r="L17" s="2222">
        <v>136</v>
      </c>
      <c r="M17" s="2222"/>
      <c r="N17" s="1165"/>
      <c r="O17" s="1165"/>
      <c r="P17" s="2222"/>
      <c r="Q17" s="1165"/>
      <c r="R17" s="1165"/>
      <c r="S17" s="2213">
        <v>5</v>
      </c>
      <c r="T17" s="2179">
        <f>+S17*L17</f>
        <v>680</v>
      </c>
    </row>
    <row r="18" spans="1:20" s="503" customFormat="1" ht="11.45" customHeight="1">
      <c r="A18" s="2204">
        <v>6</v>
      </c>
      <c r="B18" s="2286" t="s">
        <v>1962</v>
      </c>
      <c r="C18" s="2206"/>
      <c r="D18" s="2207" t="s">
        <v>404</v>
      </c>
      <c r="E18" s="2208">
        <v>1400</v>
      </c>
      <c r="F18" s="2209"/>
      <c r="G18" s="2210"/>
      <c r="H18" s="2207"/>
      <c r="I18" s="2207"/>
      <c r="J18" s="2207"/>
      <c r="K18" s="2207"/>
      <c r="L18" s="2211">
        <v>2</v>
      </c>
      <c r="M18" s="2211"/>
      <c r="N18" s="2212"/>
      <c r="O18" s="2212"/>
      <c r="P18" s="2211"/>
      <c r="Q18" s="2212"/>
      <c r="R18" s="2212"/>
      <c r="S18" s="2213">
        <v>1400</v>
      </c>
      <c r="T18" s="2179">
        <f>+S18*L18</f>
        <v>2800</v>
      </c>
    </row>
    <row r="19" spans="1:20" s="503" customFormat="1" ht="11.45" customHeight="1">
      <c r="A19" s="2204">
        <v>7</v>
      </c>
      <c r="B19" s="2286" t="s">
        <v>1963</v>
      </c>
      <c r="C19" s="2206"/>
      <c r="D19" s="2207" t="s">
        <v>404</v>
      </c>
      <c r="E19" s="2208">
        <v>1400</v>
      </c>
      <c r="F19" s="2209"/>
      <c r="G19" s="2210"/>
      <c r="H19" s="2207"/>
      <c r="I19" s="2207"/>
      <c r="J19" s="2207"/>
      <c r="K19" s="2207"/>
      <c r="L19" s="2222">
        <v>2</v>
      </c>
      <c r="M19" s="2211"/>
      <c r="N19" s="2212"/>
      <c r="O19" s="2212"/>
      <c r="P19" s="2222"/>
      <c r="Q19" s="1165"/>
      <c r="R19" s="2212"/>
      <c r="S19" s="2213">
        <v>1400</v>
      </c>
      <c r="T19" s="2179">
        <f>+S19*L19</f>
        <v>2800</v>
      </c>
    </row>
    <row r="20" spans="1:20" s="518" customFormat="1" ht="11.45" customHeight="1">
      <c r="A20" s="2218">
        <v>8</v>
      </c>
      <c r="B20" s="2323" t="s">
        <v>1967</v>
      </c>
      <c r="C20" s="2217"/>
      <c r="D20" s="2215" t="s">
        <v>278</v>
      </c>
      <c r="E20" s="2292">
        <v>550</v>
      </c>
      <c r="F20" s="2220"/>
      <c r="G20" s="2221"/>
      <c r="H20" s="2218"/>
      <c r="I20" s="2218"/>
      <c r="J20" s="2218"/>
      <c r="K20" s="2218"/>
      <c r="L20" s="2211">
        <v>1</v>
      </c>
      <c r="M20" s="2222"/>
      <c r="N20" s="1165"/>
      <c r="O20" s="1165"/>
      <c r="P20" s="2211"/>
      <c r="Q20" s="2212"/>
      <c r="R20" s="1165"/>
      <c r="S20" s="2324">
        <v>550</v>
      </c>
      <c r="T20" s="2179">
        <f>+S20*L20</f>
        <v>550</v>
      </c>
    </row>
    <row r="21" spans="1:20" s="503" customFormat="1" ht="10.9" customHeight="1">
      <c r="A21" s="2204"/>
      <c r="B21" s="2286"/>
      <c r="C21" s="2206"/>
      <c r="D21" s="2207"/>
      <c r="E21" s="2208"/>
      <c r="F21" s="2209"/>
      <c r="G21" s="2210"/>
      <c r="H21" s="2207"/>
      <c r="I21" s="2207"/>
      <c r="J21" s="2207"/>
      <c r="K21" s="2207"/>
      <c r="L21" s="2207"/>
      <c r="M21" s="2211"/>
      <c r="N21" s="2212"/>
      <c r="O21" s="2212"/>
      <c r="P21" s="2222"/>
      <c r="Q21" s="1165"/>
      <c r="R21" s="2212"/>
      <c r="S21" s="2213"/>
      <c r="T21" s="2179">
        <f aca="true" t="shared" si="1" ref="T21:T25">+S21*P21</f>
        <v>0</v>
      </c>
    </row>
    <row r="22" spans="1:20" s="503" customFormat="1" ht="55.9" customHeight="1">
      <c r="A22" s="2204"/>
      <c r="B22" s="3060" t="s">
        <v>2422</v>
      </c>
      <c r="C22" s="2206"/>
      <c r="D22" s="2207" t="s">
        <v>1915</v>
      </c>
      <c r="E22" s="2208">
        <v>30800</v>
      </c>
      <c r="F22" s="2209"/>
      <c r="G22" s="2210"/>
      <c r="H22" s="2207"/>
      <c r="I22" s="2207"/>
      <c r="J22" s="2207"/>
      <c r="K22" s="2207"/>
      <c r="L22" s="2207"/>
      <c r="M22" s="2211"/>
      <c r="N22" s="2212"/>
      <c r="O22" s="2212"/>
      <c r="P22" s="2211">
        <v>1</v>
      </c>
      <c r="Q22" s="2212"/>
      <c r="R22" s="2212"/>
      <c r="S22" s="2213">
        <v>30800</v>
      </c>
      <c r="T22" s="2179">
        <f t="shared" si="1"/>
        <v>30800</v>
      </c>
    </row>
    <row r="23" spans="1:20" s="2203" customFormat="1" ht="13.15" customHeight="1">
      <c r="A23" s="2192"/>
      <c r="B23" s="2317" t="s">
        <v>1956</v>
      </c>
      <c r="C23" s="2194"/>
      <c r="D23" s="2195"/>
      <c r="E23" s="2318"/>
      <c r="F23" s="2197"/>
      <c r="G23" s="2198"/>
      <c r="H23" s="2195"/>
      <c r="I23" s="2195"/>
      <c r="J23" s="2195"/>
      <c r="K23" s="2195"/>
      <c r="L23" s="2195"/>
      <c r="M23" s="2199"/>
      <c r="N23" s="2200"/>
      <c r="O23" s="2200"/>
      <c r="P23" s="2199"/>
      <c r="Q23" s="2200"/>
      <c r="R23" s="2200"/>
      <c r="S23" s="3070"/>
      <c r="T23" s="2320">
        <f t="shared" si="1"/>
        <v>0</v>
      </c>
    </row>
    <row r="24" spans="1:20" s="503" customFormat="1" ht="13.15" customHeight="1">
      <c r="A24" s="2204"/>
      <c r="B24" s="2326" t="s">
        <v>2423</v>
      </c>
      <c r="C24" s="2206"/>
      <c r="D24" s="2207" t="s">
        <v>278</v>
      </c>
      <c r="E24" s="2208">
        <v>4.5</v>
      </c>
      <c r="F24" s="2209"/>
      <c r="G24" s="2210"/>
      <c r="H24" s="2207"/>
      <c r="I24" s="2207"/>
      <c r="J24" s="2207"/>
      <c r="K24" s="2207"/>
      <c r="L24" s="2207"/>
      <c r="M24" s="2211"/>
      <c r="N24" s="2212"/>
      <c r="O24" s="2212"/>
      <c r="P24" s="2211">
        <v>100</v>
      </c>
      <c r="Q24" s="2212"/>
      <c r="R24" s="2212"/>
      <c r="S24" s="2213">
        <v>4.5</v>
      </c>
      <c r="T24" s="2179">
        <f t="shared" si="1"/>
        <v>450</v>
      </c>
    </row>
    <row r="25" spans="1:20" s="503" customFormat="1" ht="10.9" customHeight="1">
      <c r="A25" s="2204"/>
      <c r="B25" s="2286" t="s">
        <v>2424</v>
      </c>
      <c r="C25" s="2206"/>
      <c r="D25" s="2207" t="s">
        <v>278</v>
      </c>
      <c r="E25" s="2208">
        <v>10</v>
      </c>
      <c r="F25" s="2209"/>
      <c r="G25" s="2210"/>
      <c r="H25" s="2207"/>
      <c r="I25" s="2207"/>
      <c r="J25" s="2207"/>
      <c r="K25" s="2207"/>
      <c r="L25" s="2207"/>
      <c r="M25" s="2211"/>
      <c r="N25" s="2212"/>
      <c r="O25" s="2212"/>
      <c r="P25" s="2211">
        <v>49</v>
      </c>
      <c r="Q25" s="2212"/>
      <c r="R25" s="2212"/>
      <c r="S25" s="2213">
        <v>10</v>
      </c>
      <c r="T25" s="2179">
        <f t="shared" si="1"/>
        <v>490</v>
      </c>
    </row>
    <row r="26" spans="1:20" s="503" customFormat="1" ht="12.6" customHeight="1">
      <c r="A26" s="2204"/>
      <c r="B26" s="2286" t="s">
        <v>2425</v>
      </c>
      <c r="C26" s="2206"/>
      <c r="D26" s="2207" t="s">
        <v>278</v>
      </c>
      <c r="E26" s="2208">
        <v>20</v>
      </c>
      <c r="F26" s="2209"/>
      <c r="G26" s="2210"/>
      <c r="H26" s="2207"/>
      <c r="I26" s="2207"/>
      <c r="J26" s="2207"/>
      <c r="K26" s="2207"/>
      <c r="L26" s="2207"/>
      <c r="M26" s="2211"/>
      <c r="N26" s="2212"/>
      <c r="O26" s="2212"/>
      <c r="P26" s="2211">
        <v>50</v>
      </c>
      <c r="Q26" s="2212"/>
      <c r="R26" s="2212"/>
      <c r="S26" s="2213">
        <v>20</v>
      </c>
      <c r="T26" s="2179">
        <f>+S26*P26</f>
        <v>1000</v>
      </c>
    </row>
    <row r="27" spans="1:20" s="503" customFormat="1" ht="11.45" customHeight="1">
      <c r="A27" s="2204"/>
      <c r="B27" s="2286" t="s">
        <v>2398</v>
      </c>
      <c r="C27" s="2206"/>
      <c r="D27" s="2207" t="s">
        <v>164</v>
      </c>
      <c r="E27" s="2208">
        <v>220</v>
      </c>
      <c r="F27" s="2209"/>
      <c r="G27" s="2210"/>
      <c r="H27" s="2207"/>
      <c r="I27" s="2207"/>
      <c r="J27" s="2207"/>
      <c r="K27" s="2207"/>
      <c r="L27" s="2207"/>
      <c r="M27" s="2211"/>
      <c r="N27" s="2212"/>
      <c r="O27" s="2212"/>
      <c r="P27" s="2211">
        <v>33</v>
      </c>
      <c r="Q27" s="2212"/>
      <c r="R27" s="2212"/>
      <c r="S27" s="2213">
        <v>220</v>
      </c>
      <c r="T27" s="2179">
        <f>+S27*P27</f>
        <v>7260</v>
      </c>
    </row>
    <row r="28" spans="1:20" s="503" customFormat="1" ht="12" customHeight="1">
      <c r="A28" s="2204"/>
      <c r="B28" s="2286"/>
      <c r="C28" s="2206"/>
      <c r="D28" s="2207"/>
      <c r="E28" s="2208"/>
      <c r="F28" s="2209"/>
      <c r="G28" s="2210"/>
      <c r="H28" s="2207"/>
      <c r="I28" s="2207"/>
      <c r="J28" s="2207"/>
      <c r="K28" s="2207"/>
      <c r="L28" s="2207"/>
      <c r="M28" s="2211"/>
      <c r="N28" s="2212"/>
      <c r="O28" s="2212"/>
      <c r="P28" s="2211"/>
      <c r="Q28" s="2212"/>
      <c r="R28" s="2212"/>
      <c r="S28" s="2213"/>
      <c r="T28" s="2179">
        <f t="shared" si="0"/>
        <v>0</v>
      </c>
    </row>
    <row r="29" spans="1:20" s="503" customFormat="1" ht="10.15" customHeight="1">
      <c r="A29" s="2204"/>
      <c r="B29" s="2286"/>
      <c r="C29" s="2206"/>
      <c r="D29" s="2207"/>
      <c r="E29" s="2208"/>
      <c r="F29" s="2209"/>
      <c r="G29" s="2210"/>
      <c r="H29" s="2207"/>
      <c r="I29" s="2207"/>
      <c r="J29" s="2207"/>
      <c r="K29" s="2207"/>
      <c r="L29" s="2207"/>
      <c r="M29" s="2211"/>
      <c r="N29" s="2212"/>
      <c r="O29" s="2212"/>
      <c r="P29" s="2211"/>
      <c r="Q29" s="2212"/>
      <c r="R29" s="2212"/>
      <c r="S29" s="2213"/>
      <c r="T29" s="2179">
        <f t="shared" si="0"/>
        <v>0</v>
      </c>
    </row>
    <row r="30" spans="1:20" s="503" customFormat="1" ht="10.15" customHeight="1">
      <c r="A30" s="2204"/>
      <c r="B30" s="2286"/>
      <c r="C30" s="2206"/>
      <c r="D30" s="2207"/>
      <c r="E30" s="2208"/>
      <c r="F30" s="2209"/>
      <c r="G30" s="2210"/>
      <c r="H30" s="2207"/>
      <c r="I30" s="2207"/>
      <c r="J30" s="2207"/>
      <c r="K30" s="2207"/>
      <c r="L30" s="2207"/>
      <c r="M30" s="2211"/>
      <c r="N30" s="2212"/>
      <c r="O30" s="2212"/>
      <c r="P30" s="2211"/>
      <c r="Q30" s="2212"/>
      <c r="R30" s="2212"/>
      <c r="S30" s="2213"/>
      <c r="T30" s="2179"/>
    </row>
    <row r="31" spans="1:20" s="503" customFormat="1" ht="10.15" customHeight="1">
      <c r="A31" s="2204"/>
      <c r="B31" s="2327"/>
      <c r="C31" s="2206"/>
      <c r="D31" s="2207"/>
      <c r="E31" s="2208"/>
      <c r="F31" s="2209"/>
      <c r="G31" s="2210"/>
      <c r="H31" s="2207"/>
      <c r="I31" s="2207"/>
      <c r="J31" s="2207"/>
      <c r="K31" s="2207"/>
      <c r="L31" s="2207"/>
      <c r="M31" s="2211"/>
      <c r="N31" s="2212"/>
      <c r="O31" s="2212"/>
      <c r="P31" s="2211"/>
      <c r="Q31" s="2212"/>
      <c r="R31" s="2212"/>
      <c r="S31" s="2226"/>
      <c r="T31" s="2214">
        <f aca="true" t="shared" si="2" ref="T31">E31*S31</f>
        <v>0</v>
      </c>
    </row>
    <row r="32" spans="1:20" s="503" customFormat="1" ht="10.15" customHeight="1">
      <c r="A32" s="2228"/>
      <c r="B32" s="2229" t="s">
        <v>1938</v>
      </c>
      <c r="C32" s="2230"/>
      <c r="D32" s="2231"/>
      <c r="E32" s="2272"/>
      <c r="F32" s="2328"/>
      <c r="G32" s="2329"/>
      <c r="H32" s="2329"/>
      <c r="I32" s="2329"/>
      <c r="J32" s="2329"/>
      <c r="K32" s="2329"/>
      <c r="L32" s="2329"/>
      <c r="M32" s="2329"/>
      <c r="N32" s="2329"/>
      <c r="O32" s="2329"/>
      <c r="P32" s="2329"/>
      <c r="Q32" s="2329"/>
      <c r="R32" s="2329"/>
      <c r="S32" s="2330"/>
      <c r="T32" s="2235">
        <f>SUM(T13:T31)</f>
        <v>80000</v>
      </c>
    </row>
    <row r="33" spans="1:20" s="2237" customFormat="1" ht="11.25" hidden="1">
      <c r="A33" s="2236"/>
      <c r="C33" s="2137"/>
      <c r="D33" s="2238"/>
      <c r="E33" s="2129"/>
      <c r="F33" s="2239"/>
      <c r="G33" s="2126"/>
      <c r="H33" s="2126"/>
      <c r="I33" s="2240"/>
      <c r="J33" s="2240"/>
      <c r="K33" s="2240"/>
      <c r="L33" s="2240"/>
      <c r="M33" s="2126"/>
      <c r="N33" s="2241"/>
      <c r="S33" s="2242"/>
      <c r="T33" s="2243"/>
    </row>
    <row r="34" spans="1:20" s="2237" customFormat="1" ht="8.45" customHeight="1">
      <c r="A34" s="2244" t="s">
        <v>1939</v>
      </c>
      <c r="C34" s="2137"/>
      <c r="D34" s="2238"/>
      <c r="E34" s="2245"/>
      <c r="F34" s="2239"/>
      <c r="N34" s="2246"/>
      <c r="O34" s="2241"/>
      <c r="S34" s="2242"/>
      <c r="T34" s="2243"/>
    </row>
    <row r="35" spans="1:20" s="2237" customFormat="1" ht="11.45" customHeight="1">
      <c r="A35" s="2247" t="s">
        <v>245</v>
      </c>
      <c r="C35" s="2248"/>
      <c r="D35" s="2249"/>
      <c r="E35" s="2239"/>
      <c r="F35" s="2238"/>
      <c r="G35" s="2238"/>
      <c r="H35" s="2238"/>
      <c r="I35" s="2238"/>
      <c r="J35" s="2238"/>
      <c r="K35" s="2238"/>
      <c r="L35" s="2238"/>
      <c r="M35" s="2238"/>
      <c r="N35" s="2238"/>
      <c r="O35" s="2238"/>
      <c r="P35" s="2238"/>
      <c r="Q35" s="2238"/>
      <c r="R35" s="2242"/>
      <c r="S35" s="2253"/>
      <c r="T35" s="2254"/>
    </row>
    <row r="36" spans="1:20" s="2237" customFormat="1" ht="21.6" customHeight="1">
      <c r="A36" s="2247"/>
      <c r="B36" s="2331" t="s">
        <v>1940</v>
      </c>
      <c r="C36" s="2126"/>
      <c r="D36" s="2249"/>
      <c r="E36" s="2239"/>
      <c r="F36" s="2238"/>
      <c r="G36" s="2238"/>
      <c r="H36" s="2238"/>
      <c r="I36" s="2238"/>
      <c r="J36" s="2238"/>
      <c r="K36" s="2238"/>
      <c r="L36" s="2238"/>
      <c r="M36" s="2332" t="s">
        <v>1970</v>
      </c>
      <c r="N36" s="2332"/>
      <c r="O36" s="2332"/>
      <c r="P36" s="2332"/>
      <c r="Q36" s="2332"/>
      <c r="R36" s="2332"/>
      <c r="S36" s="2332"/>
      <c r="T36" s="2332"/>
    </row>
    <row r="37" spans="2:20" s="2237" customFormat="1" ht="17.45" customHeight="1">
      <c r="B37" s="2258" t="s">
        <v>1971</v>
      </c>
      <c r="C37" s="2137"/>
      <c r="D37" s="2238"/>
      <c r="E37" s="2245"/>
      <c r="F37" s="2239"/>
      <c r="M37" s="2333" t="s">
        <v>1972</v>
      </c>
      <c r="N37" s="2333"/>
      <c r="O37" s="2333"/>
      <c r="P37" s="2333"/>
      <c r="Q37" s="2333"/>
      <c r="R37" s="2333"/>
      <c r="S37" s="2333"/>
      <c r="T37" s="2333"/>
    </row>
  </sheetData>
  <mergeCells count="14">
    <mergeCell ref="G10:S10"/>
    <mergeCell ref="T10:T11"/>
    <mergeCell ref="M36:T36"/>
    <mergeCell ref="M37:T37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.25" right="0.25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zoomScale="90" zoomScaleNormal="90" zoomScaleSheetLayoutView="100" workbookViewId="0" topLeftCell="A1">
      <selection activeCell="A9" sqref="A9"/>
    </sheetView>
  </sheetViews>
  <sheetFormatPr defaultColWidth="9.140625" defaultRowHeight="15"/>
  <cols>
    <col min="1" max="1" width="5.421875" style="409" customWidth="1"/>
    <col min="2" max="2" width="10.28125" style="0" customWidth="1"/>
    <col min="3" max="3" width="20.421875" style="0" customWidth="1"/>
    <col min="4" max="4" width="4.8515625" style="0" customWidth="1"/>
    <col min="5" max="5" width="6.57421875" style="0" customWidth="1"/>
    <col min="6" max="6" width="9.7109375" style="358" customWidth="1"/>
    <col min="7" max="7" width="13.421875" style="359" customWidth="1"/>
    <col min="8" max="8" width="12.8515625" style="0" customWidth="1"/>
    <col min="9" max="20" width="3.7109375" style="0" customWidth="1"/>
    <col min="21" max="21" width="6.140625" style="0" customWidth="1"/>
    <col min="22" max="22" width="12.57421875" style="0" customWidth="1"/>
    <col min="23" max="34" width="6.421875" style="0" customWidth="1"/>
  </cols>
  <sheetData>
    <row r="1" spans="1:22" ht="1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ht="1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</row>
    <row r="3" spans="1:22" ht="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</row>
    <row r="4" spans="1:34" ht="15">
      <c r="A4" s="331" t="s">
        <v>251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</row>
    <row r="5" spans="1:34" ht="15">
      <c r="A5" s="331" t="s">
        <v>252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</row>
    <row r="6" spans="1:34" ht="15.75" customHeight="1">
      <c r="A6" s="333" t="s">
        <v>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</row>
    <row r="7" spans="1:21" ht="6.75" customHeight="1">
      <c r="A7" s="402"/>
      <c r="B7" s="336"/>
      <c r="C7" s="336"/>
      <c r="D7" s="336"/>
      <c r="E7" s="336"/>
      <c r="F7" s="335"/>
      <c r="G7" s="337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</row>
    <row r="8" spans="1:34" ht="16.5" customHeight="1">
      <c r="A8" s="333" t="s">
        <v>250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</row>
    <row r="9" spans="1:34" ht="15" customHeight="1">
      <c r="A9" s="402"/>
      <c r="B9" s="336"/>
      <c r="C9" s="336"/>
      <c r="D9" s="336"/>
      <c r="E9" s="333"/>
      <c r="F9" s="333"/>
      <c r="G9" s="333"/>
      <c r="H9" s="333"/>
      <c r="I9" s="333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</row>
    <row r="10" spans="1:21" ht="15">
      <c r="A10" s="341" t="s">
        <v>253</v>
      </c>
      <c r="B10" s="341"/>
      <c r="C10" s="342" t="s">
        <v>380</v>
      </c>
      <c r="D10" s="343"/>
      <c r="E10" s="343"/>
      <c r="F10" s="344"/>
      <c r="G10" s="345"/>
      <c r="H10" s="346"/>
      <c r="I10" s="346"/>
      <c r="J10" s="346"/>
      <c r="K10" s="346"/>
      <c r="L10" s="346"/>
      <c r="M10" s="346"/>
      <c r="N10" s="336"/>
      <c r="O10" s="336"/>
      <c r="P10" s="336"/>
      <c r="Q10" s="336"/>
      <c r="R10" s="336"/>
      <c r="S10" s="336"/>
      <c r="T10" s="336"/>
      <c r="U10" s="336"/>
    </row>
    <row r="11" spans="1:21" ht="14.25" customHeight="1">
      <c r="A11" s="403" t="s">
        <v>133</v>
      </c>
      <c r="B11" s="346"/>
      <c r="C11" s="342"/>
      <c r="D11" s="343"/>
      <c r="E11" s="343"/>
      <c r="F11" s="344"/>
      <c r="G11" s="345"/>
      <c r="H11" s="346" t="s">
        <v>255</v>
      </c>
      <c r="I11" s="348"/>
      <c r="J11" s="348"/>
      <c r="K11" s="348"/>
      <c r="L11" s="348"/>
      <c r="M11" s="348"/>
      <c r="N11" s="336"/>
      <c r="O11" s="336"/>
      <c r="P11" s="336"/>
      <c r="Q11" s="336"/>
      <c r="R11" s="336"/>
      <c r="S11" s="336"/>
      <c r="T11" s="336"/>
      <c r="U11" s="336"/>
    </row>
    <row r="12" spans="1:21" ht="15" customHeight="1">
      <c r="A12" s="341" t="s">
        <v>256</v>
      </c>
      <c r="B12" s="346"/>
      <c r="C12" s="346"/>
      <c r="D12" s="346"/>
      <c r="E12" s="346"/>
      <c r="F12" s="349"/>
      <c r="G12" s="345"/>
      <c r="H12" s="346"/>
      <c r="I12" s="346"/>
      <c r="J12" s="346"/>
      <c r="K12" s="346"/>
      <c r="L12" s="346"/>
      <c r="M12" s="346"/>
      <c r="N12" s="336"/>
      <c r="O12" s="336"/>
      <c r="P12" s="336"/>
      <c r="Q12" s="336"/>
      <c r="R12" s="336"/>
      <c r="S12" s="336"/>
      <c r="T12" s="336"/>
      <c r="U12" s="336"/>
    </row>
    <row r="13" spans="1:37" ht="15.75" customHeight="1">
      <c r="A13" s="350" t="s">
        <v>136</v>
      </c>
      <c r="B13" s="351" t="s">
        <v>137</v>
      </c>
      <c r="C13" s="351"/>
      <c r="D13" s="352" t="s">
        <v>257</v>
      </c>
      <c r="E13" s="353"/>
      <c r="F13" s="354" t="s">
        <v>139</v>
      </c>
      <c r="G13" s="350" t="s">
        <v>140</v>
      </c>
      <c r="H13" s="354" t="s">
        <v>141</v>
      </c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0" t="s">
        <v>143</v>
      </c>
      <c r="W13" s="356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8"/>
      <c r="AJ13" s="359"/>
      <c r="AK13" s="359"/>
    </row>
    <row r="14" spans="1:34" ht="23.25" customHeight="1">
      <c r="A14" s="350"/>
      <c r="B14" s="351"/>
      <c r="C14" s="351"/>
      <c r="D14" s="360"/>
      <c r="E14" s="361"/>
      <c r="F14" s="362"/>
      <c r="G14" s="350"/>
      <c r="H14" s="362"/>
      <c r="I14" s="363" t="s">
        <v>144</v>
      </c>
      <c r="J14" s="363" t="s">
        <v>145</v>
      </c>
      <c r="K14" s="363" t="s">
        <v>146</v>
      </c>
      <c r="L14" s="363" t="s">
        <v>147</v>
      </c>
      <c r="M14" s="363" t="s">
        <v>148</v>
      </c>
      <c r="N14" s="363" t="s">
        <v>149</v>
      </c>
      <c r="O14" s="363" t="s">
        <v>150</v>
      </c>
      <c r="P14" s="363" t="s">
        <v>151</v>
      </c>
      <c r="Q14" s="363" t="s">
        <v>258</v>
      </c>
      <c r="R14" s="363" t="s">
        <v>153</v>
      </c>
      <c r="S14" s="363" t="s">
        <v>259</v>
      </c>
      <c r="T14" s="364" t="s">
        <v>155</v>
      </c>
      <c r="U14" s="363" t="s">
        <v>156</v>
      </c>
      <c r="V14" s="350"/>
      <c r="W14" s="365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</row>
    <row r="15" spans="1:34" ht="17.1" customHeight="1">
      <c r="A15" s="404"/>
      <c r="B15" s="405" t="s">
        <v>341</v>
      </c>
      <c r="C15" s="405"/>
      <c r="D15" s="355"/>
      <c r="E15" s="355"/>
      <c r="F15" s="369"/>
      <c r="G15" s="370"/>
      <c r="H15" s="369"/>
      <c r="I15" s="371"/>
      <c r="J15" s="371"/>
      <c r="K15" s="371"/>
      <c r="L15" s="371"/>
      <c r="M15" s="371"/>
      <c r="N15" s="371"/>
      <c r="O15" s="372"/>
      <c r="P15" s="371"/>
      <c r="Q15" s="371"/>
      <c r="R15" s="371"/>
      <c r="S15" s="371"/>
      <c r="T15" s="371"/>
      <c r="U15" s="373"/>
      <c r="V15" s="374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376">
        <v>1</v>
      </c>
      <c r="B16" s="377" t="s">
        <v>381</v>
      </c>
      <c r="C16" s="377"/>
      <c r="D16" s="355"/>
      <c r="E16" s="355"/>
      <c r="F16" s="369" t="s">
        <v>299</v>
      </c>
      <c r="G16" s="370">
        <v>65</v>
      </c>
      <c r="H16" s="369" t="s">
        <v>263</v>
      </c>
      <c r="I16" s="371">
        <v>2</v>
      </c>
      <c r="J16" s="371"/>
      <c r="K16" s="372"/>
      <c r="L16" s="371">
        <v>2</v>
      </c>
      <c r="M16" s="371"/>
      <c r="N16" s="371"/>
      <c r="O16" s="371">
        <v>2</v>
      </c>
      <c r="P16" s="371"/>
      <c r="Q16" s="371"/>
      <c r="R16" s="371">
        <v>2</v>
      </c>
      <c r="S16" s="371"/>
      <c r="T16" s="371"/>
      <c r="U16" s="373">
        <f aca="true" t="shared" si="0" ref="U16:U34">SUM(I16:T16)</f>
        <v>8</v>
      </c>
      <c r="V16" s="374">
        <f aca="true" t="shared" si="1" ref="V16:V34">U16*G16</f>
        <v>520</v>
      </c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376">
        <f>A16+1</f>
        <v>2</v>
      </c>
      <c r="B17" s="377" t="s">
        <v>382</v>
      </c>
      <c r="C17" s="377"/>
      <c r="D17" s="355"/>
      <c r="E17" s="355"/>
      <c r="F17" s="369" t="s">
        <v>274</v>
      </c>
      <c r="G17" s="370">
        <v>500</v>
      </c>
      <c r="H17" s="369" t="s">
        <v>263</v>
      </c>
      <c r="I17" s="371">
        <v>1</v>
      </c>
      <c r="J17" s="371"/>
      <c r="K17" s="371"/>
      <c r="L17" s="371"/>
      <c r="M17" s="371"/>
      <c r="N17" s="371"/>
      <c r="O17" s="371">
        <v>1</v>
      </c>
      <c r="P17" s="371"/>
      <c r="Q17" s="371"/>
      <c r="R17" s="371"/>
      <c r="S17" s="371"/>
      <c r="T17" s="371"/>
      <c r="U17" s="373">
        <f t="shared" si="0"/>
        <v>2</v>
      </c>
      <c r="V17" s="374">
        <f t="shared" si="1"/>
        <v>1000</v>
      </c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7.1" customHeight="1">
      <c r="A18" s="376">
        <f aca="true" t="shared" si="2" ref="A18:A34">A17+1</f>
        <v>3</v>
      </c>
      <c r="B18" s="428" t="s">
        <v>383</v>
      </c>
      <c r="C18" s="428"/>
      <c r="D18" s="355"/>
      <c r="E18" s="355"/>
      <c r="F18" s="369" t="s">
        <v>262</v>
      </c>
      <c r="G18" s="370">
        <v>200</v>
      </c>
      <c r="H18" s="369" t="s">
        <v>263</v>
      </c>
      <c r="I18" s="371">
        <v>10</v>
      </c>
      <c r="J18" s="371"/>
      <c r="K18" s="371"/>
      <c r="L18" s="371">
        <v>10</v>
      </c>
      <c r="M18" s="371"/>
      <c r="N18" s="371"/>
      <c r="O18" s="371">
        <v>10</v>
      </c>
      <c r="P18" s="371"/>
      <c r="Q18" s="371"/>
      <c r="R18" s="371">
        <v>10</v>
      </c>
      <c r="S18" s="371"/>
      <c r="T18" s="371"/>
      <c r="U18" s="373">
        <f t="shared" si="0"/>
        <v>40</v>
      </c>
      <c r="V18" s="374">
        <f t="shared" si="1"/>
        <v>8000</v>
      </c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5" customHeight="1">
      <c r="A19" s="376">
        <f t="shared" si="2"/>
        <v>4</v>
      </c>
      <c r="B19" s="428" t="s">
        <v>384</v>
      </c>
      <c r="C19" s="428"/>
      <c r="D19" s="355"/>
      <c r="E19" s="355"/>
      <c r="F19" s="369" t="s">
        <v>262</v>
      </c>
      <c r="G19" s="370">
        <v>200</v>
      </c>
      <c r="H19" s="369" t="s">
        <v>263</v>
      </c>
      <c r="I19" s="371">
        <v>25</v>
      </c>
      <c r="J19" s="371"/>
      <c r="K19" s="371"/>
      <c r="L19" s="371">
        <v>25</v>
      </c>
      <c r="M19" s="371"/>
      <c r="N19" s="371"/>
      <c r="O19" s="371">
        <v>25</v>
      </c>
      <c r="P19" s="371"/>
      <c r="Q19" s="371"/>
      <c r="R19" s="371">
        <v>25</v>
      </c>
      <c r="S19" s="371"/>
      <c r="T19" s="371"/>
      <c r="U19" s="373">
        <f t="shared" si="0"/>
        <v>100</v>
      </c>
      <c r="V19" s="374">
        <f t="shared" si="1"/>
        <v>20000</v>
      </c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5.75" customHeight="1">
      <c r="A20" s="376">
        <f t="shared" si="2"/>
        <v>5</v>
      </c>
      <c r="B20" s="381" t="s">
        <v>385</v>
      </c>
      <c r="C20" s="381"/>
      <c r="D20" s="355"/>
      <c r="E20" s="355"/>
      <c r="F20" s="369" t="s">
        <v>278</v>
      </c>
      <c r="G20" s="370">
        <v>100</v>
      </c>
      <c r="H20" s="369" t="s">
        <v>263</v>
      </c>
      <c r="I20" s="371">
        <v>12</v>
      </c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3">
        <f t="shared" si="0"/>
        <v>12</v>
      </c>
      <c r="V20" s="374">
        <f t="shared" si="1"/>
        <v>1200</v>
      </c>
      <c r="W20" s="378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17.1" customHeight="1">
      <c r="A21" s="376">
        <f t="shared" si="2"/>
        <v>6</v>
      </c>
      <c r="B21" s="377" t="s">
        <v>277</v>
      </c>
      <c r="C21" s="377"/>
      <c r="D21" s="355"/>
      <c r="E21" s="355"/>
      <c r="F21" s="369" t="s">
        <v>278</v>
      </c>
      <c r="G21" s="370">
        <v>30</v>
      </c>
      <c r="H21" s="369" t="s">
        <v>263</v>
      </c>
      <c r="I21" s="371">
        <v>20</v>
      </c>
      <c r="J21" s="371"/>
      <c r="K21" s="371"/>
      <c r="L21" s="371">
        <v>20</v>
      </c>
      <c r="M21" s="371"/>
      <c r="N21" s="371"/>
      <c r="O21" s="371">
        <v>20</v>
      </c>
      <c r="P21" s="371"/>
      <c r="Q21" s="371"/>
      <c r="R21" s="371">
        <v>20</v>
      </c>
      <c r="S21" s="371"/>
      <c r="T21" s="371"/>
      <c r="U21" s="373">
        <f t="shared" si="0"/>
        <v>80</v>
      </c>
      <c r="V21" s="374">
        <f t="shared" si="1"/>
        <v>2400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376">
        <f t="shared" si="2"/>
        <v>7</v>
      </c>
      <c r="B22" s="377" t="s">
        <v>386</v>
      </c>
      <c r="C22" s="377"/>
      <c r="D22" s="355"/>
      <c r="E22" s="355"/>
      <c r="F22" s="369" t="s">
        <v>278</v>
      </c>
      <c r="G22" s="370">
        <v>40</v>
      </c>
      <c r="H22" s="369" t="s">
        <v>263</v>
      </c>
      <c r="I22" s="371">
        <v>5</v>
      </c>
      <c r="J22" s="371"/>
      <c r="K22" s="371"/>
      <c r="L22" s="371"/>
      <c r="M22" s="371"/>
      <c r="N22" s="371"/>
      <c r="O22" s="371">
        <v>5</v>
      </c>
      <c r="P22" s="371"/>
      <c r="Q22" s="371"/>
      <c r="R22" s="371"/>
      <c r="S22" s="371"/>
      <c r="T22" s="371"/>
      <c r="U22" s="373">
        <f t="shared" si="0"/>
        <v>10</v>
      </c>
      <c r="V22" s="374">
        <f t="shared" si="1"/>
        <v>400</v>
      </c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</row>
    <row r="23" spans="1:34" ht="26.25" customHeight="1">
      <c r="A23" s="376">
        <f t="shared" si="2"/>
        <v>8</v>
      </c>
      <c r="B23" s="423" t="s">
        <v>387</v>
      </c>
      <c r="C23" s="423"/>
      <c r="D23" s="355"/>
      <c r="E23" s="355"/>
      <c r="F23" s="369" t="s">
        <v>301</v>
      </c>
      <c r="G23" s="370">
        <v>98.75</v>
      </c>
      <c r="H23" s="369" t="s">
        <v>263</v>
      </c>
      <c r="I23" s="371">
        <v>2</v>
      </c>
      <c r="J23" s="371"/>
      <c r="K23" s="371"/>
      <c r="L23" s="371"/>
      <c r="M23" s="371"/>
      <c r="N23" s="371"/>
      <c r="O23" s="371">
        <v>2</v>
      </c>
      <c r="P23" s="371"/>
      <c r="Q23" s="371"/>
      <c r="R23" s="371"/>
      <c r="S23" s="371"/>
      <c r="T23" s="371"/>
      <c r="U23" s="373">
        <f t="shared" si="0"/>
        <v>4</v>
      </c>
      <c r="V23" s="374">
        <f t="shared" si="1"/>
        <v>395</v>
      </c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</row>
    <row r="24" spans="1:34" ht="17.1" customHeight="1">
      <c r="A24" s="376">
        <f t="shared" si="2"/>
        <v>9</v>
      </c>
      <c r="B24" s="377" t="s">
        <v>388</v>
      </c>
      <c r="C24" s="377"/>
      <c r="D24" s="355"/>
      <c r="E24" s="355"/>
      <c r="F24" s="369" t="s">
        <v>299</v>
      </c>
      <c r="G24" s="370">
        <v>850</v>
      </c>
      <c r="H24" s="369" t="s">
        <v>263</v>
      </c>
      <c r="I24" s="371">
        <v>2</v>
      </c>
      <c r="J24" s="371"/>
      <c r="K24" s="371"/>
      <c r="L24" s="371"/>
      <c r="M24" s="371"/>
      <c r="N24" s="371"/>
      <c r="O24" s="371">
        <v>2</v>
      </c>
      <c r="P24" s="371"/>
      <c r="Q24" s="371"/>
      <c r="R24" s="371"/>
      <c r="S24" s="371"/>
      <c r="T24" s="371"/>
      <c r="U24" s="373">
        <f t="shared" si="0"/>
        <v>4</v>
      </c>
      <c r="V24" s="374">
        <f t="shared" si="1"/>
        <v>3400</v>
      </c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</row>
    <row r="25" spans="1:34" ht="17.1" customHeight="1">
      <c r="A25" s="376">
        <f t="shared" si="2"/>
        <v>10</v>
      </c>
      <c r="B25" s="377" t="s">
        <v>389</v>
      </c>
      <c r="C25" s="377"/>
      <c r="D25" s="355"/>
      <c r="E25" s="355"/>
      <c r="F25" s="369" t="s">
        <v>299</v>
      </c>
      <c r="G25" s="370">
        <v>1000</v>
      </c>
      <c r="H25" s="369" t="s">
        <v>263</v>
      </c>
      <c r="I25" s="371">
        <v>1</v>
      </c>
      <c r="J25" s="371"/>
      <c r="K25" s="371"/>
      <c r="L25" s="371"/>
      <c r="M25" s="371"/>
      <c r="N25" s="371"/>
      <c r="O25" s="371">
        <v>1</v>
      </c>
      <c r="P25" s="371"/>
      <c r="Q25" s="371"/>
      <c r="R25" s="371"/>
      <c r="S25" s="371"/>
      <c r="T25" s="371"/>
      <c r="U25" s="373">
        <f t="shared" si="0"/>
        <v>2</v>
      </c>
      <c r="V25" s="374">
        <f t="shared" si="1"/>
        <v>2000</v>
      </c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</row>
    <row r="26" spans="1:34" ht="17.1" customHeight="1">
      <c r="A26" s="376">
        <f t="shared" si="2"/>
        <v>11</v>
      </c>
      <c r="B26" s="377" t="s">
        <v>390</v>
      </c>
      <c r="C26" s="377"/>
      <c r="D26" s="355"/>
      <c r="E26" s="355"/>
      <c r="F26" s="369" t="s">
        <v>299</v>
      </c>
      <c r="G26" s="370">
        <v>1000</v>
      </c>
      <c r="H26" s="369" t="s">
        <v>263</v>
      </c>
      <c r="I26" s="371">
        <v>1</v>
      </c>
      <c r="J26" s="371"/>
      <c r="K26" s="371"/>
      <c r="L26" s="371"/>
      <c r="M26" s="371"/>
      <c r="N26" s="371"/>
      <c r="O26" s="371">
        <v>1</v>
      </c>
      <c r="P26" s="371"/>
      <c r="Q26" s="371"/>
      <c r="R26" s="371"/>
      <c r="S26" s="371"/>
      <c r="T26" s="371"/>
      <c r="U26" s="373">
        <f t="shared" si="0"/>
        <v>2</v>
      </c>
      <c r="V26" s="374">
        <f t="shared" si="1"/>
        <v>2000</v>
      </c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</row>
    <row r="27" spans="1:34" ht="17.1" customHeight="1">
      <c r="A27" s="376">
        <f t="shared" si="2"/>
        <v>12</v>
      </c>
      <c r="B27" s="377" t="s">
        <v>391</v>
      </c>
      <c r="C27" s="377"/>
      <c r="D27" s="355"/>
      <c r="E27" s="355"/>
      <c r="F27" s="369" t="s">
        <v>299</v>
      </c>
      <c r="G27" s="370">
        <v>1000</v>
      </c>
      <c r="H27" s="369" t="s">
        <v>263</v>
      </c>
      <c r="I27" s="371">
        <v>1</v>
      </c>
      <c r="J27" s="371"/>
      <c r="K27" s="371"/>
      <c r="L27" s="371"/>
      <c r="M27" s="371"/>
      <c r="N27" s="371"/>
      <c r="O27" s="371">
        <v>1</v>
      </c>
      <c r="P27" s="371"/>
      <c r="Q27" s="371"/>
      <c r="R27" s="371"/>
      <c r="S27" s="371"/>
      <c r="T27" s="371"/>
      <c r="U27" s="373">
        <f t="shared" si="0"/>
        <v>2</v>
      </c>
      <c r="V27" s="374">
        <f t="shared" si="1"/>
        <v>2000</v>
      </c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</row>
    <row r="28" spans="1:34" ht="17.1" customHeight="1">
      <c r="A28" s="376">
        <f t="shared" si="2"/>
        <v>13</v>
      </c>
      <c r="B28" s="377" t="s">
        <v>392</v>
      </c>
      <c r="C28" s="377"/>
      <c r="D28" s="355"/>
      <c r="E28" s="355"/>
      <c r="F28" s="369" t="s">
        <v>301</v>
      </c>
      <c r="G28" s="370">
        <v>50</v>
      </c>
      <c r="H28" s="369" t="s">
        <v>263</v>
      </c>
      <c r="I28" s="371">
        <v>17</v>
      </c>
      <c r="J28" s="371"/>
      <c r="K28" s="371"/>
      <c r="L28" s="371">
        <v>17</v>
      </c>
      <c r="M28" s="371"/>
      <c r="N28" s="371"/>
      <c r="O28" s="371">
        <v>17</v>
      </c>
      <c r="P28" s="371"/>
      <c r="Q28" s="371"/>
      <c r="R28" s="371">
        <v>17</v>
      </c>
      <c r="S28" s="371"/>
      <c r="T28" s="371"/>
      <c r="U28" s="373">
        <f t="shared" si="0"/>
        <v>68</v>
      </c>
      <c r="V28" s="374">
        <f t="shared" si="1"/>
        <v>3400</v>
      </c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</row>
    <row r="29" spans="1:34" ht="17.1" customHeight="1">
      <c r="A29" s="376">
        <f t="shared" si="2"/>
        <v>14</v>
      </c>
      <c r="B29" s="377" t="s">
        <v>302</v>
      </c>
      <c r="C29" s="377"/>
      <c r="D29" s="355"/>
      <c r="E29" s="355"/>
      <c r="F29" s="369" t="s">
        <v>278</v>
      </c>
      <c r="G29" s="370">
        <v>450</v>
      </c>
      <c r="H29" s="369" t="s">
        <v>263</v>
      </c>
      <c r="I29" s="371">
        <v>2</v>
      </c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3">
        <f t="shared" si="0"/>
        <v>2</v>
      </c>
      <c r="V29" s="374">
        <f t="shared" si="1"/>
        <v>900</v>
      </c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</row>
    <row r="30" spans="1:34" ht="17.1" customHeight="1">
      <c r="A30" s="376">
        <f t="shared" si="2"/>
        <v>15</v>
      </c>
      <c r="B30" s="377" t="s">
        <v>393</v>
      </c>
      <c r="C30" s="377"/>
      <c r="D30" s="355"/>
      <c r="E30" s="355"/>
      <c r="F30" s="369" t="s">
        <v>274</v>
      </c>
      <c r="G30" s="370">
        <v>500</v>
      </c>
      <c r="H30" s="369" t="s">
        <v>263</v>
      </c>
      <c r="I30" s="371">
        <v>1</v>
      </c>
      <c r="J30" s="371"/>
      <c r="K30" s="371"/>
      <c r="L30" s="371"/>
      <c r="M30" s="371"/>
      <c r="N30" s="371"/>
      <c r="O30" s="371">
        <v>1</v>
      </c>
      <c r="P30" s="371"/>
      <c r="Q30" s="371"/>
      <c r="R30" s="371"/>
      <c r="S30" s="371"/>
      <c r="T30" s="371"/>
      <c r="U30" s="373">
        <f t="shared" si="0"/>
        <v>2</v>
      </c>
      <c r="V30" s="374">
        <f t="shared" si="1"/>
        <v>1000</v>
      </c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</row>
    <row r="31" spans="1:34" ht="17.1" customHeight="1">
      <c r="A31" s="376">
        <f t="shared" si="2"/>
        <v>16</v>
      </c>
      <c r="B31" s="377" t="s">
        <v>394</v>
      </c>
      <c r="C31" s="377"/>
      <c r="D31" s="355"/>
      <c r="E31" s="355"/>
      <c r="F31" s="369" t="s">
        <v>271</v>
      </c>
      <c r="G31" s="370">
        <v>35</v>
      </c>
      <c r="H31" s="369" t="s">
        <v>263</v>
      </c>
      <c r="I31" s="371">
        <v>3</v>
      </c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3">
        <f t="shared" si="0"/>
        <v>3</v>
      </c>
      <c r="V31" s="374">
        <f t="shared" si="1"/>
        <v>105</v>
      </c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</row>
    <row r="32" spans="1:34" ht="17.1" customHeight="1">
      <c r="A32" s="376">
        <f t="shared" si="2"/>
        <v>17</v>
      </c>
      <c r="B32" s="377" t="s">
        <v>395</v>
      </c>
      <c r="C32" s="377"/>
      <c r="D32" s="355"/>
      <c r="E32" s="355"/>
      <c r="F32" s="369" t="s">
        <v>278</v>
      </c>
      <c r="G32" s="370">
        <v>100</v>
      </c>
      <c r="H32" s="369" t="s">
        <v>263</v>
      </c>
      <c r="I32" s="371">
        <v>2</v>
      </c>
      <c r="J32" s="371"/>
      <c r="K32" s="371"/>
      <c r="L32" s="371"/>
      <c r="M32" s="371"/>
      <c r="N32" s="371"/>
      <c r="O32" s="371">
        <v>2</v>
      </c>
      <c r="P32" s="371"/>
      <c r="Q32" s="371"/>
      <c r="R32" s="371"/>
      <c r="S32" s="371"/>
      <c r="T32" s="371"/>
      <c r="U32" s="373">
        <f t="shared" si="0"/>
        <v>4</v>
      </c>
      <c r="V32" s="374">
        <f t="shared" si="1"/>
        <v>400</v>
      </c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</row>
    <row r="33" spans="1:34" ht="17.1" customHeight="1">
      <c r="A33" s="376">
        <f t="shared" si="2"/>
        <v>18</v>
      </c>
      <c r="B33" s="377" t="s">
        <v>396</v>
      </c>
      <c r="C33" s="377"/>
      <c r="D33" s="355"/>
      <c r="E33" s="355"/>
      <c r="F33" s="369" t="s">
        <v>331</v>
      </c>
      <c r="G33" s="370">
        <v>120</v>
      </c>
      <c r="H33" s="369" t="s">
        <v>263</v>
      </c>
      <c r="I33" s="371">
        <v>1</v>
      </c>
      <c r="J33" s="371"/>
      <c r="K33" s="371"/>
      <c r="L33" s="371">
        <v>1</v>
      </c>
      <c r="M33" s="371"/>
      <c r="N33" s="371"/>
      <c r="O33" s="371">
        <v>1</v>
      </c>
      <c r="P33" s="371"/>
      <c r="Q33" s="371"/>
      <c r="R33" s="371">
        <v>1</v>
      </c>
      <c r="S33" s="371"/>
      <c r="T33" s="371"/>
      <c r="U33" s="373">
        <f t="shared" si="0"/>
        <v>4</v>
      </c>
      <c r="V33" s="374">
        <f t="shared" si="1"/>
        <v>480</v>
      </c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</row>
    <row r="34" spans="1:34" ht="17.1" customHeight="1">
      <c r="A34" s="376">
        <f t="shared" si="2"/>
        <v>19</v>
      </c>
      <c r="B34" s="377" t="s">
        <v>329</v>
      </c>
      <c r="C34" s="377"/>
      <c r="D34" s="355"/>
      <c r="E34" s="355"/>
      <c r="F34" s="369" t="s">
        <v>278</v>
      </c>
      <c r="G34" s="370">
        <v>200</v>
      </c>
      <c r="H34" s="369" t="s">
        <v>263</v>
      </c>
      <c r="I34" s="371">
        <v>2</v>
      </c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3">
        <f t="shared" si="0"/>
        <v>2</v>
      </c>
      <c r="V34" s="374">
        <f t="shared" si="1"/>
        <v>400</v>
      </c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</row>
    <row r="35" spans="1:34" ht="17.25" customHeight="1">
      <c r="A35" s="382" t="s">
        <v>333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4"/>
      <c r="V35" s="385">
        <f>SUM(V15:V34)</f>
        <v>50000</v>
      </c>
      <c r="W35" s="386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</row>
    <row r="36" spans="1:34" ht="17.25" customHeight="1">
      <c r="A36" s="406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7"/>
      <c r="W36" s="386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</row>
    <row r="37" spans="1:34" ht="17.25" customHeight="1">
      <c r="A37" s="406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7"/>
      <c r="W37" s="386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</row>
    <row r="38" spans="1:34" ht="17.25" customHeight="1">
      <c r="A38" s="406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7"/>
      <c r="W38" s="386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</row>
    <row r="39" spans="1:34" ht="17.25" customHeight="1">
      <c r="A39" s="406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7"/>
      <c r="W39" s="386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</row>
    <row r="40" spans="1:34" ht="23.25" customHeight="1">
      <c r="A40" s="388" t="s">
        <v>334</v>
      </c>
      <c r="B40" s="389" t="s">
        <v>335</v>
      </c>
      <c r="C40" s="390"/>
      <c r="D40" s="390"/>
      <c r="E40" s="390"/>
      <c r="F40" s="391"/>
      <c r="G40" s="390"/>
      <c r="H40" s="390"/>
      <c r="I40" s="390"/>
      <c r="J40" s="390"/>
      <c r="K40" s="390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3"/>
      <c r="W40" s="39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" customHeight="1">
      <c r="A41" s="400"/>
      <c r="B41" s="392"/>
      <c r="C41" s="392"/>
      <c r="D41" s="392"/>
      <c r="E41" s="392"/>
      <c r="F41" s="391"/>
      <c r="G41" s="390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3"/>
      <c r="W41" s="39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>
      <c r="A42" s="400"/>
      <c r="B42" s="392"/>
      <c r="C42" s="392" t="s">
        <v>336</v>
      </c>
      <c r="D42" s="392"/>
      <c r="E42" s="392"/>
      <c r="F42" s="391"/>
      <c r="G42" s="390"/>
      <c r="H42" s="392"/>
      <c r="I42" s="394" t="s">
        <v>337</v>
      </c>
      <c r="J42" s="394"/>
      <c r="K42" s="394"/>
      <c r="L42" s="392"/>
      <c r="M42" s="394"/>
      <c r="N42" s="394"/>
      <c r="O42" s="394"/>
      <c r="P42" s="392"/>
      <c r="Q42" s="392"/>
      <c r="R42" s="392"/>
      <c r="S42" s="392"/>
      <c r="T42" s="392"/>
      <c r="U42" s="392"/>
      <c r="V42" s="393"/>
      <c r="W42" s="39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">
      <c r="A43" s="400"/>
      <c r="B43" s="392"/>
      <c r="C43" s="392"/>
      <c r="D43" s="392"/>
      <c r="E43" s="392"/>
      <c r="F43" s="391"/>
      <c r="G43" s="390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3"/>
      <c r="W43" s="39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">
      <c r="A44" s="400"/>
      <c r="B44" s="395"/>
      <c r="C44" s="396" t="s">
        <v>378</v>
      </c>
      <c r="D44" s="396"/>
      <c r="E44" s="396"/>
      <c r="F44" s="396"/>
      <c r="G44" s="396"/>
      <c r="H44" s="396"/>
      <c r="I44" s="396"/>
      <c r="J44" s="396"/>
      <c r="K44" s="396"/>
      <c r="L44" s="396" t="s">
        <v>338</v>
      </c>
      <c r="M44" s="396"/>
      <c r="N44" s="396"/>
      <c r="O44" s="396"/>
      <c r="P44" s="396"/>
      <c r="Q44" s="396"/>
      <c r="R44" s="396"/>
      <c r="S44" s="396"/>
      <c r="T44" s="396"/>
      <c r="U44" s="396"/>
      <c r="V44" s="393"/>
      <c r="W44" s="39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>
      <c r="A45" s="400"/>
      <c r="B45" s="397"/>
      <c r="C45" s="398" t="s">
        <v>379</v>
      </c>
      <c r="D45" s="398"/>
      <c r="E45" s="398"/>
      <c r="F45" s="398"/>
      <c r="G45" s="398"/>
      <c r="H45" s="394"/>
      <c r="I45" s="394"/>
      <c r="J45" s="394"/>
      <c r="K45" s="394"/>
      <c r="L45" s="394" t="s">
        <v>339</v>
      </c>
      <c r="M45" s="394"/>
      <c r="N45" s="394"/>
      <c r="O45" s="394"/>
      <c r="P45" s="394"/>
      <c r="Q45" s="394"/>
      <c r="R45" s="394"/>
      <c r="S45" s="394"/>
      <c r="T45" s="394"/>
      <c r="U45" s="394"/>
      <c r="V45" s="393"/>
      <c r="W45" s="39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>
      <c r="A46" s="400"/>
      <c r="B46" s="397"/>
      <c r="C46" s="399"/>
      <c r="D46" s="399"/>
      <c r="E46" s="399"/>
      <c r="F46" s="399"/>
      <c r="G46" s="399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393"/>
      <c r="W46" s="39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>
      <c r="A47" s="400"/>
      <c r="B47" s="397"/>
      <c r="C47" s="399"/>
      <c r="D47" s="399"/>
      <c r="E47" s="399"/>
      <c r="F47" s="399"/>
      <c r="G47" s="399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393"/>
      <c r="W47" s="39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>
      <c r="A48" s="400"/>
      <c r="B48" s="397"/>
      <c r="C48" s="399"/>
      <c r="D48" s="399"/>
      <c r="E48" s="399"/>
      <c r="F48" s="399"/>
      <c r="G48" s="399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393"/>
      <c r="W48" s="39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>
      <c r="A49" s="400"/>
      <c r="B49" s="397"/>
      <c r="C49" s="399"/>
      <c r="D49" s="399"/>
      <c r="E49" s="399"/>
      <c r="F49" s="399"/>
      <c r="G49" s="399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393"/>
      <c r="W49" s="39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>
      <c r="A50" s="400"/>
      <c r="B50" s="397"/>
      <c r="C50" s="399"/>
      <c r="D50" s="399"/>
      <c r="E50" s="399"/>
      <c r="F50" s="399"/>
      <c r="G50" s="399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393"/>
      <c r="W50" s="39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>
      <c r="A51" s="400"/>
      <c r="B51" s="397"/>
      <c r="C51" s="399"/>
      <c r="D51" s="399"/>
      <c r="E51" s="399"/>
      <c r="F51" s="399"/>
      <c r="G51" s="399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393"/>
      <c r="W51" s="39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5">
      <c r="A52" s="400"/>
      <c r="B52" s="395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393"/>
      <c r="W52" s="39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5">
      <c r="A53" s="418"/>
      <c r="B53" s="47"/>
      <c r="C53" s="47"/>
      <c r="D53" s="47"/>
      <c r="E53" s="47"/>
      <c r="F53" s="419"/>
      <c r="G53" s="420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39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23" ht="15">
      <c r="A54" s="410"/>
      <c r="B54" s="411"/>
      <c r="C54" s="411"/>
      <c r="D54" s="412"/>
      <c r="E54" s="412"/>
      <c r="F54" s="413"/>
      <c r="G54" s="414"/>
      <c r="H54" s="413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6"/>
      <c r="V54" s="417"/>
      <c r="W54" s="393"/>
    </row>
    <row r="55" spans="1:22" ht="15">
      <c r="A55" s="410"/>
      <c r="B55" s="411"/>
      <c r="C55" s="411"/>
      <c r="D55" s="412"/>
      <c r="E55" s="412"/>
      <c r="F55" s="413"/>
      <c r="G55" s="414"/>
      <c r="H55" s="413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6"/>
      <c r="V55" s="417"/>
    </row>
    <row r="56" spans="1:22" ht="15">
      <c r="A56" s="410"/>
      <c r="B56" s="411"/>
      <c r="C56" s="411"/>
      <c r="D56" s="412"/>
      <c r="E56" s="412"/>
      <c r="F56" s="413"/>
      <c r="G56" s="414"/>
      <c r="H56" s="413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6"/>
      <c r="V56" s="417"/>
    </row>
    <row r="57" spans="1:22" ht="15">
      <c r="A57" s="410"/>
      <c r="B57" s="411"/>
      <c r="C57" s="411"/>
      <c r="D57" s="412"/>
      <c r="E57" s="412"/>
      <c r="F57" s="413"/>
      <c r="G57" s="414"/>
      <c r="H57" s="413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6"/>
      <c r="V57" s="417"/>
    </row>
    <row r="58" spans="1:22" ht="15">
      <c r="A58" s="410"/>
      <c r="B58" s="411"/>
      <c r="C58" s="411"/>
      <c r="D58" s="412"/>
      <c r="E58" s="412"/>
      <c r="F58" s="413"/>
      <c r="G58" s="414"/>
      <c r="H58" s="413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6"/>
      <c r="V58" s="417"/>
    </row>
    <row r="59" spans="1:22" ht="15">
      <c r="A59" s="410"/>
      <c r="B59" s="411"/>
      <c r="C59" s="411"/>
      <c r="D59" s="412"/>
      <c r="E59" s="412"/>
      <c r="F59" s="413"/>
      <c r="G59" s="414"/>
      <c r="H59" s="413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6"/>
      <c r="V59" s="417"/>
    </row>
    <row r="60" spans="1:22" ht="15">
      <c r="A60" s="410"/>
      <c r="B60" s="411"/>
      <c r="C60" s="411"/>
      <c r="D60" s="412"/>
      <c r="E60" s="412"/>
      <c r="F60" s="413"/>
      <c r="G60" s="414"/>
      <c r="H60" s="413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6"/>
      <c r="V60" s="417"/>
    </row>
    <row r="61" spans="1:22" ht="15">
      <c r="A61" s="410"/>
      <c r="B61" s="411"/>
      <c r="C61" s="411"/>
      <c r="D61" s="412"/>
      <c r="E61" s="412"/>
      <c r="F61" s="413"/>
      <c r="G61" s="414"/>
      <c r="H61" s="413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6"/>
      <c r="V61" s="417"/>
    </row>
    <row r="62" spans="1:22" ht="15">
      <c r="A62" s="410"/>
      <c r="B62" s="411"/>
      <c r="C62" s="411"/>
      <c r="D62" s="412"/>
      <c r="E62" s="412"/>
      <c r="F62" s="413"/>
      <c r="G62" s="414"/>
      <c r="H62" s="413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6"/>
      <c r="V62" s="417"/>
    </row>
    <row r="63" spans="1:22" ht="15">
      <c r="A63" s="410"/>
      <c r="B63" s="411"/>
      <c r="C63" s="411"/>
      <c r="D63" s="412"/>
      <c r="E63" s="412"/>
      <c r="F63" s="413"/>
      <c r="G63" s="414"/>
      <c r="H63" s="413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6"/>
      <c r="V63" s="417"/>
    </row>
    <row r="64" spans="1:22" ht="15">
      <c r="A64" s="410"/>
      <c r="B64" s="411"/>
      <c r="C64" s="411"/>
      <c r="D64" s="412"/>
      <c r="E64" s="412"/>
      <c r="F64" s="413"/>
      <c r="G64" s="414"/>
      <c r="H64" s="413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6"/>
      <c r="V64" s="417"/>
    </row>
    <row r="65" spans="1:22" ht="15">
      <c r="A65" s="410"/>
      <c r="B65" s="411"/>
      <c r="C65" s="411"/>
      <c r="D65" s="412"/>
      <c r="E65" s="412"/>
      <c r="F65" s="413"/>
      <c r="G65" s="414"/>
      <c r="H65" s="413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6"/>
      <c r="V65" s="417"/>
    </row>
    <row r="66" spans="1:22" ht="15">
      <c r="A66" s="410"/>
      <c r="B66" s="411"/>
      <c r="C66" s="411"/>
      <c r="D66" s="412"/>
      <c r="E66" s="412"/>
      <c r="F66" s="413"/>
      <c r="G66" s="414"/>
      <c r="H66" s="413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6"/>
      <c r="V66" s="417"/>
    </row>
    <row r="67" spans="1:22" ht="15">
      <c r="A67" s="410"/>
      <c r="B67" s="411"/>
      <c r="C67" s="411"/>
      <c r="D67" s="412"/>
      <c r="E67" s="412"/>
      <c r="F67" s="413"/>
      <c r="G67" s="414"/>
      <c r="H67" s="413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6"/>
      <c r="V67" s="417"/>
    </row>
    <row r="68" spans="1:22" ht="15">
      <c r="A68" s="410"/>
      <c r="B68" s="411"/>
      <c r="C68" s="411"/>
      <c r="D68" s="412"/>
      <c r="E68" s="412"/>
      <c r="F68" s="413"/>
      <c r="G68" s="414"/>
      <c r="H68" s="413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6"/>
      <c r="V68" s="417"/>
    </row>
    <row r="69" spans="1:22" ht="15">
      <c r="A69" s="410"/>
      <c r="B69" s="411"/>
      <c r="C69" s="411"/>
      <c r="D69" s="412"/>
      <c r="E69" s="412"/>
      <c r="F69" s="413"/>
      <c r="G69" s="414"/>
      <c r="H69" s="413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6"/>
      <c r="V69" s="417"/>
    </row>
    <row r="70" spans="1:22" ht="15">
      <c r="A70" s="410"/>
      <c r="B70" s="411"/>
      <c r="C70" s="411"/>
      <c r="D70" s="412"/>
      <c r="E70" s="412"/>
      <c r="F70" s="413"/>
      <c r="G70" s="414"/>
      <c r="H70" s="413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6"/>
      <c r="V70" s="417"/>
    </row>
    <row r="71" spans="1:22" ht="15">
      <c r="A71" s="410"/>
      <c r="B71" s="411"/>
      <c r="C71" s="411"/>
      <c r="D71" s="412"/>
      <c r="E71" s="412"/>
      <c r="F71" s="413"/>
      <c r="G71" s="414"/>
      <c r="H71" s="413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6"/>
      <c r="V71" s="417"/>
    </row>
    <row r="72" spans="1:22" ht="15">
      <c r="A72" s="410"/>
      <c r="B72" s="411"/>
      <c r="C72" s="411"/>
      <c r="D72" s="412"/>
      <c r="E72" s="412"/>
      <c r="F72" s="413"/>
      <c r="G72" s="414"/>
      <c r="H72" s="413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6"/>
      <c r="V72" s="417"/>
    </row>
    <row r="73" spans="1:22" ht="15">
      <c r="A73" s="410"/>
      <c r="B73" s="411"/>
      <c r="C73" s="411"/>
      <c r="D73" s="412"/>
      <c r="E73" s="412"/>
      <c r="F73" s="413"/>
      <c r="G73" s="414"/>
      <c r="H73" s="413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6"/>
      <c r="V73" s="417"/>
    </row>
    <row r="74" spans="1:22" ht="15">
      <c r="A74" s="410"/>
      <c r="B74" s="411"/>
      <c r="C74" s="411"/>
      <c r="D74" s="412"/>
      <c r="E74" s="412"/>
      <c r="F74" s="413"/>
      <c r="G74" s="414"/>
      <c r="H74" s="413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6"/>
      <c r="V74" s="417"/>
    </row>
    <row r="75" spans="1:22" ht="15">
      <c r="A75" s="410"/>
      <c r="B75" s="411"/>
      <c r="C75" s="411"/>
      <c r="D75" s="412"/>
      <c r="E75" s="412"/>
      <c r="F75" s="413"/>
      <c r="G75" s="414"/>
      <c r="H75" s="413"/>
      <c r="I75" s="415"/>
      <c r="J75" s="415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6"/>
      <c r="V75" s="417"/>
    </row>
    <row r="76" spans="1:22" ht="15">
      <c r="A76" s="410"/>
      <c r="B76" s="411"/>
      <c r="C76" s="411"/>
      <c r="D76" s="412"/>
      <c r="E76" s="412"/>
      <c r="F76" s="413"/>
      <c r="G76" s="414"/>
      <c r="H76" s="413"/>
      <c r="I76" s="415"/>
      <c r="J76" s="415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6"/>
      <c r="V76" s="417"/>
    </row>
    <row r="77" spans="1:22" ht="15">
      <c r="A77" s="410"/>
      <c r="B77" s="411"/>
      <c r="C77" s="411"/>
      <c r="D77" s="412"/>
      <c r="E77" s="412"/>
      <c r="F77" s="413"/>
      <c r="G77" s="414"/>
      <c r="H77" s="413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6"/>
      <c r="V77" s="417"/>
    </row>
    <row r="78" spans="1:22" ht="15">
      <c r="A78" s="410"/>
      <c r="B78" s="411"/>
      <c r="C78" s="411"/>
      <c r="D78" s="412"/>
      <c r="E78" s="412"/>
      <c r="F78" s="413"/>
      <c r="G78" s="414"/>
      <c r="H78" s="413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6"/>
      <c r="V78" s="417"/>
    </row>
    <row r="79" spans="1:22" ht="15">
      <c r="A79" s="418"/>
      <c r="B79" s="47"/>
      <c r="C79" s="47"/>
      <c r="D79" s="47"/>
      <c r="E79" s="47"/>
      <c r="F79" s="419"/>
      <c r="G79" s="420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ht="15">
      <c r="A80" s="418"/>
      <c r="B80" s="47"/>
      <c r="C80" s="47"/>
      <c r="D80" s="47"/>
      <c r="E80" s="47"/>
      <c r="F80" s="419"/>
      <c r="G80" s="420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ht="15">
      <c r="A81" s="418"/>
      <c r="B81" s="47"/>
      <c r="C81" s="47"/>
      <c r="D81" s="47"/>
      <c r="E81" s="47"/>
      <c r="F81" s="419"/>
      <c r="G81" s="420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ht="15">
      <c r="A82" s="418"/>
      <c r="B82" s="47"/>
      <c r="C82" s="47"/>
      <c r="D82" s="47"/>
      <c r="E82" s="47"/>
      <c r="F82" s="419"/>
      <c r="G82" s="420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ht="15">
      <c r="A83" s="418"/>
      <c r="B83" s="47"/>
      <c r="C83" s="47"/>
      <c r="D83" s="47"/>
      <c r="E83" s="47"/>
      <c r="F83" s="419"/>
      <c r="G83" s="420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ht="15">
      <c r="A84" s="418"/>
      <c r="B84" s="47"/>
      <c r="C84" s="47"/>
      <c r="D84" s="47"/>
      <c r="E84" s="47"/>
      <c r="F84" s="419"/>
      <c r="G84" s="420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ht="15">
      <c r="A85" s="418"/>
      <c r="B85" s="47"/>
      <c r="C85" s="47"/>
      <c r="D85" s="47"/>
      <c r="E85" s="47"/>
      <c r="F85" s="419"/>
      <c r="G85" s="420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ht="15">
      <c r="A86" s="418"/>
      <c r="B86" s="47"/>
      <c r="C86" s="47"/>
      <c r="D86" s="47"/>
      <c r="E86" s="47"/>
      <c r="F86" s="419"/>
      <c r="G86" s="420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ht="15">
      <c r="A87" s="418"/>
      <c r="B87" s="47"/>
      <c r="C87" s="47"/>
      <c r="D87" s="47"/>
      <c r="E87" s="47"/>
      <c r="F87" s="419"/>
      <c r="G87" s="420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ht="15">
      <c r="A88" s="418"/>
      <c r="B88" s="47"/>
      <c r="C88" s="47"/>
      <c r="D88" s="47"/>
      <c r="E88" s="47"/>
      <c r="F88" s="419"/>
      <c r="G88" s="420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ht="15">
      <c r="A89" s="418"/>
      <c r="B89" s="47"/>
      <c r="C89" s="47"/>
      <c r="D89" s="47"/>
      <c r="E89" s="47"/>
      <c r="F89" s="419"/>
      <c r="G89" s="420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ht="15">
      <c r="A90" s="418"/>
      <c r="B90" s="47"/>
      <c r="C90" s="47"/>
      <c r="D90" s="47"/>
      <c r="E90" s="47"/>
      <c r="F90" s="419"/>
      <c r="G90" s="420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ht="15">
      <c r="A91" s="418"/>
      <c r="B91" s="47"/>
      <c r="C91" s="47"/>
      <c r="D91" s="47"/>
      <c r="E91" s="47"/>
      <c r="F91" s="419"/>
      <c r="G91" s="420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ht="15">
      <c r="A92" s="418"/>
      <c r="B92" s="47"/>
      <c r="C92" s="47"/>
      <c r="D92" s="47"/>
      <c r="E92" s="47"/>
      <c r="F92" s="419"/>
      <c r="G92" s="420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</sheetData>
  <mergeCells count="113">
    <mergeCell ref="B77:C77"/>
    <mergeCell ref="D77:E77"/>
    <mergeCell ref="B78:C78"/>
    <mergeCell ref="D78:E78"/>
    <mergeCell ref="B74:C74"/>
    <mergeCell ref="D74:E74"/>
    <mergeCell ref="B75:C75"/>
    <mergeCell ref="D75:E75"/>
    <mergeCell ref="B76:C76"/>
    <mergeCell ref="D76:E76"/>
    <mergeCell ref="B71:C71"/>
    <mergeCell ref="D71:E71"/>
    <mergeCell ref="B72:C72"/>
    <mergeCell ref="D72:E72"/>
    <mergeCell ref="B73:C73"/>
    <mergeCell ref="D73:E73"/>
    <mergeCell ref="B68:C68"/>
    <mergeCell ref="D68:E68"/>
    <mergeCell ref="B69:C69"/>
    <mergeCell ref="D69:E69"/>
    <mergeCell ref="B70:C70"/>
    <mergeCell ref="D70:E70"/>
    <mergeCell ref="B65:C65"/>
    <mergeCell ref="D65:E65"/>
    <mergeCell ref="B66:C66"/>
    <mergeCell ref="D66:E66"/>
    <mergeCell ref="B67:C67"/>
    <mergeCell ref="D67:E67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C45:G45"/>
    <mergeCell ref="H45:K45"/>
    <mergeCell ref="L45:U45"/>
    <mergeCell ref="B54:C54"/>
    <mergeCell ref="D54:E54"/>
    <mergeCell ref="B55:C55"/>
    <mergeCell ref="D55:E55"/>
    <mergeCell ref="B34:C34"/>
    <mergeCell ref="D34:E34"/>
    <mergeCell ref="A35:U35"/>
    <mergeCell ref="I42:K42"/>
    <mergeCell ref="M42:O42"/>
    <mergeCell ref="C44:G44"/>
    <mergeCell ref="H44:K44"/>
    <mergeCell ref="L44:U44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D18:E18"/>
    <mergeCell ref="D19:E19"/>
    <mergeCell ref="B20:C20"/>
    <mergeCell ref="D20:E20"/>
    <mergeCell ref="B21:C21"/>
    <mergeCell ref="D21:E21"/>
    <mergeCell ref="B15:C15"/>
    <mergeCell ref="D15:E15"/>
    <mergeCell ref="B16:C16"/>
    <mergeCell ref="D16:E16"/>
    <mergeCell ref="B17:C17"/>
    <mergeCell ref="D17:E17"/>
    <mergeCell ref="A8:V8"/>
    <mergeCell ref="E9:I9"/>
    <mergeCell ref="A13:A14"/>
    <mergeCell ref="B13:C14"/>
    <mergeCell ref="D13:E14"/>
    <mergeCell ref="F13:F14"/>
    <mergeCell ref="G13:G14"/>
    <mergeCell ref="H13:H14"/>
    <mergeCell ref="I13:U13"/>
    <mergeCell ref="V13:V14"/>
    <mergeCell ref="A1:V1"/>
    <mergeCell ref="A2:V2"/>
    <mergeCell ref="A3:V3"/>
    <mergeCell ref="A4:V4"/>
    <mergeCell ref="A5:V5"/>
    <mergeCell ref="A6:V6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colBreaks count="1" manualBreakCount="1">
    <brk id="22" min="3" max="16383" man="1"/>
  </col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4"/>
  <sheetViews>
    <sheetView showGridLines="0" view="pageBreakPreview" zoomScaleSheetLayoutView="100" workbookViewId="0" topLeftCell="A4">
      <selection activeCell="E12" sqref="E12"/>
    </sheetView>
  </sheetViews>
  <sheetFormatPr defaultColWidth="8.28125" defaultRowHeight="15"/>
  <cols>
    <col min="1" max="1" width="3.28125" style="447" customWidth="1"/>
    <col min="2" max="2" width="29.8515625" style="447" customWidth="1"/>
    <col min="3" max="3" width="7.421875" style="458" customWidth="1"/>
    <col min="4" max="4" width="6.7109375" style="490" customWidth="1"/>
    <col min="5" max="5" width="9.57421875" style="583" customWidth="1"/>
    <col min="6" max="6" width="7.28125" style="578" customWidth="1"/>
    <col min="7" max="7" width="5.140625" style="447" customWidth="1"/>
    <col min="8" max="8" width="6.00390625" style="447" customWidth="1"/>
    <col min="9" max="9" width="5.28125" style="447" customWidth="1"/>
    <col min="10" max="12" width="5.140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28125" style="447" customWidth="1"/>
    <col min="17" max="17" width="5.421875" style="447" customWidth="1"/>
    <col min="18" max="18" width="4.8515625" style="447" customWidth="1"/>
    <col min="19" max="19" width="10.00390625" style="58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2426</v>
      </c>
      <c r="B9" s="2139"/>
      <c r="C9" s="2140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2" customHeight="1">
      <c r="A12" s="2311"/>
      <c r="B12" s="3058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47.45" customHeight="1">
      <c r="A13" s="2295">
        <v>1</v>
      </c>
      <c r="B13" s="2334" t="s">
        <v>2427</v>
      </c>
      <c r="C13" s="2314"/>
      <c r="D13" s="2315" t="s">
        <v>1915</v>
      </c>
      <c r="E13" s="2316">
        <v>6000</v>
      </c>
      <c r="F13" s="2220"/>
      <c r="G13" s="2221"/>
      <c r="H13" s="2218">
        <v>1</v>
      </c>
      <c r="I13" s="2218"/>
      <c r="J13" s="2218"/>
      <c r="K13" s="2218">
        <v>1</v>
      </c>
      <c r="L13" s="2218"/>
      <c r="M13" s="2222"/>
      <c r="N13" s="1165">
        <v>1</v>
      </c>
      <c r="O13" s="1165"/>
      <c r="P13" s="2222">
        <v>1</v>
      </c>
      <c r="Q13" s="1165"/>
      <c r="R13" s="1165"/>
      <c r="S13" s="2189">
        <v>6000</v>
      </c>
      <c r="T13" s="2294">
        <f>6000*4</f>
        <v>24000</v>
      </c>
    </row>
    <row r="14" spans="1:20" s="518" customFormat="1" ht="15.6" customHeight="1">
      <c r="A14" s="2295"/>
      <c r="B14" s="3053"/>
      <c r="C14" s="2217"/>
      <c r="D14" s="2218"/>
      <c r="E14" s="3063"/>
      <c r="F14" s="2220"/>
      <c r="G14" s="2221"/>
      <c r="H14" s="2218"/>
      <c r="I14" s="2218"/>
      <c r="J14" s="2218"/>
      <c r="K14" s="2218"/>
      <c r="L14" s="2218"/>
      <c r="M14" s="2222"/>
      <c r="N14" s="1165"/>
      <c r="O14" s="1165"/>
      <c r="P14" s="2222"/>
      <c r="Q14" s="1165"/>
      <c r="R14" s="1165"/>
      <c r="S14" s="2226"/>
      <c r="T14" s="2294">
        <f>S14*E14</f>
        <v>0</v>
      </c>
    </row>
    <row r="15" spans="1:20" s="503" customFormat="1" ht="36.6" customHeight="1">
      <c r="A15" s="3064"/>
      <c r="B15" s="3064" t="s">
        <v>2428</v>
      </c>
      <c r="C15" s="2206"/>
      <c r="D15" s="2207" t="s">
        <v>1915</v>
      </c>
      <c r="E15" s="2208">
        <v>12000</v>
      </c>
      <c r="F15" s="2321"/>
      <c r="G15" s="2210"/>
      <c r="H15" s="2207">
        <v>1</v>
      </c>
      <c r="I15" s="2207"/>
      <c r="J15" s="2207"/>
      <c r="K15" s="2207"/>
      <c r="L15" s="2207"/>
      <c r="M15" s="2211"/>
      <c r="N15" s="2212"/>
      <c r="O15" s="2212"/>
      <c r="P15" s="2211"/>
      <c r="Q15" s="2212"/>
      <c r="R15" s="2212"/>
      <c r="S15" s="2213">
        <v>12000</v>
      </c>
      <c r="T15" s="2214">
        <f>+S15*1</f>
        <v>12000</v>
      </c>
    </row>
    <row r="16" spans="1:20" s="503" customFormat="1" ht="14.45" customHeight="1">
      <c r="A16" s="2295"/>
      <c r="B16" s="2327"/>
      <c r="C16" s="2206"/>
      <c r="D16" s="2207"/>
      <c r="E16" s="2208"/>
      <c r="F16" s="2209" t="s">
        <v>2429</v>
      </c>
      <c r="G16" s="2210"/>
      <c r="H16" s="2207"/>
      <c r="I16" s="2207"/>
      <c r="J16" s="2207"/>
      <c r="K16" s="2207"/>
      <c r="L16" s="2207"/>
      <c r="M16" s="2211"/>
      <c r="N16" s="2212"/>
      <c r="O16" s="2212"/>
      <c r="P16" s="2211"/>
      <c r="Q16" s="2212"/>
      <c r="R16" s="2212"/>
      <c r="S16" s="2226"/>
      <c r="T16" s="2214">
        <f aca="true" t="shared" si="0" ref="T16:T28">E16*S16</f>
        <v>0</v>
      </c>
    </row>
    <row r="17" spans="1:20" s="518" customFormat="1" ht="44.45" customHeight="1">
      <c r="A17" s="2322"/>
      <c r="B17" s="3059" t="s">
        <v>2430</v>
      </c>
      <c r="C17" s="3065"/>
      <c r="D17" s="2215" t="s">
        <v>1915</v>
      </c>
      <c r="E17" s="2292">
        <v>14000</v>
      </c>
      <c r="F17" s="2220"/>
      <c r="G17" s="2221"/>
      <c r="H17" s="2218"/>
      <c r="I17" s="2218">
        <v>1</v>
      </c>
      <c r="J17" s="2218"/>
      <c r="K17" s="2218"/>
      <c r="L17" s="2218"/>
      <c r="M17" s="2222"/>
      <c r="N17" s="1165"/>
      <c r="O17" s="1165"/>
      <c r="P17" s="2222"/>
      <c r="Q17" s="1165"/>
      <c r="R17" s="1165"/>
      <c r="S17" s="2213">
        <v>14000</v>
      </c>
      <c r="T17" s="2214">
        <f>+S17*1</f>
        <v>14000</v>
      </c>
    </row>
    <row r="18" spans="1:20" s="503" customFormat="1" ht="11.45" customHeight="1">
      <c r="A18" s="2204"/>
      <c r="B18" s="3066"/>
      <c r="C18" s="2270"/>
      <c r="D18" s="2210"/>
      <c r="E18" s="2208"/>
      <c r="F18" s="2209"/>
      <c r="G18" s="2210"/>
      <c r="H18" s="2207"/>
      <c r="I18" s="2207"/>
      <c r="J18" s="2207"/>
      <c r="K18" s="2207"/>
      <c r="L18" s="2207"/>
      <c r="M18" s="2211"/>
      <c r="N18" s="2212"/>
      <c r="O18" s="2212"/>
      <c r="P18" s="2211"/>
      <c r="Q18" s="2212"/>
      <c r="R18" s="2212"/>
      <c r="S18" s="2226"/>
      <c r="T18" s="2214">
        <f t="shared" si="0"/>
        <v>0</v>
      </c>
    </row>
    <row r="19" spans="1:20" s="503" customFormat="1" ht="11.45" customHeight="1">
      <c r="A19" s="2204"/>
      <c r="B19" s="2327"/>
      <c r="C19" s="2277"/>
      <c r="D19" s="2207"/>
      <c r="E19" s="2208"/>
      <c r="F19" s="2209"/>
      <c r="G19" s="2210"/>
      <c r="H19" s="2207"/>
      <c r="I19" s="2207"/>
      <c r="J19" s="2207"/>
      <c r="K19" s="2207"/>
      <c r="L19" s="2207"/>
      <c r="M19" s="2211"/>
      <c r="N19" s="2212"/>
      <c r="O19" s="2212"/>
      <c r="P19" s="2211"/>
      <c r="Q19" s="2212"/>
      <c r="R19" s="2212"/>
      <c r="S19" s="2226"/>
      <c r="T19" s="2214">
        <f t="shared" si="0"/>
        <v>0</v>
      </c>
    </row>
    <row r="20" spans="1:20" s="503" customFormat="1" ht="14.45" customHeight="1">
      <c r="A20" s="2204"/>
      <c r="B20" s="2327"/>
      <c r="C20" s="2206"/>
      <c r="D20" s="2207"/>
      <c r="E20" s="2208"/>
      <c r="F20" s="2209"/>
      <c r="G20" s="2210"/>
      <c r="H20" s="2207"/>
      <c r="I20" s="2207"/>
      <c r="J20" s="2207"/>
      <c r="K20" s="2207"/>
      <c r="L20" s="2207"/>
      <c r="M20" s="2211"/>
      <c r="N20" s="2212"/>
      <c r="O20" s="2212"/>
      <c r="P20" s="2211"/>
      <c r="Q20" s="2212"/>
      <c r="R20" s="2212"/>
      <c r="S20" s="2226"/>
      <c r="T20" s="2214">
        <f t="shared" si="0"/>
        <v>0</v>
      </c>
    </row>
    <row r="21" spans="1:20" s="503" customFormat="1" ht="14.45" customHeight="1">
      <c r="A21" s="2204"/>
      <c r="B21" s="2327"/>
      <c r="C21" s="2206"/>
      <c r="D21" s="2207"/>
      <c r="E21" s="2208"/>
      <c r="F21" s="2209"/>
      <c r="G21" s="2210"/>
      <c r="H21" s="2207"/>
      <c r="I21" s="2207"/>
      <c r="J21" s="2207"/>
      <c r="K21" s="2207"/>
      <c r="L21" s="2207"/>
      <c r="M21" s="2211"/>
      <c r="N21" s="2212"/>
      <c r="O21" s="2212"/>
      <c r="P21" s="2211"/>
      <c r="Q21" s="2212"/>
      <c r="R21" s="2212"/>
      <c r="S21" s="2226"/>
      <c r="T21" s="2214"/>
    </row>
    <row r="22" spans="1:20" s="518" customFormat="1" ht="11.45" customHeight="1">
      <c r="A22" s="2218"/>
      <c r="B22" s="3053"/>
      <c r="C22" s="2217"/>
      <c r="D22" s="2215"/>
      <c r="E22" s="2292"/>
      <c r="F22" s="2220"/>
      <c r="G22" s="2221"/>
      <c r="H22" s="2218"/>
      <c r="I22" s="2218"/>
      <c r="J22" s="2218"/>
      <c r="K22" s="2218"/>
      <c r="L22" s="2218"/>
      <c r="M22" s="2222"/>
      <c r="N22" s="1165"/>
      <c r="O22" s="1165"/>
      <c r="P22" s="2222"/>
      <c r="Q22" s="1165"/>
      <c r="R22" s="1165"/>
      <c r="S22" s="3054"/>
      <c r="T22" s="2294">
        <f t="shared" si="0"/>
        <v>0</v>
      </c>
    </row>
    <row r="23" spans="1:20" s="503" customFormat="1" ht="10.9" customHeight="1">
      <c r="A23" s="2204"/>
      <c r="B23" s="2327"/>
      <c r="C23" s="2206"/>
      <c r="D23" s="2207"/>
      <c r="E23" s="2208"/>
      <c r="F23" s="2209"/>
      <c r="G23" s="2210"/>
      <c r="H23" s="2207"/>
      <c r="I23" s="2207"/>
      <c r="J23" s="2207"/>
      <c r="K23" s="2207"/>
      <c r="L23" s="2207"/>
      <c r="M23" s="2211"/>
      <c r="N23" s="2212"/>
      <c r="O23" s="2212"/>
      <c r="P23" s="2211"/>
      <c r="Q23" s="2212"/>
      <c r="R23" s="2212"/>
      <c r="S23" s="2226"/>
      <c r="T23" s="2214">
        <f t="shared" si="0"/>
        <v>0</v>
      </c>
    </row>
    <row r="24" spans="1:20" s="503" customFormat="1" ht="9" customHeight="1">
      <c r="A24" s="2204"/>
      <c r="B24" s="3055"/>
      <c r="C24" s="2206"/>
      <c r="D24" s="2207"/>
      <c r="E24" s="2208"/>
      <c r="F24" s="2209"/>
      <c r="G24" s="2210"/>
      <c r="H24" s="2207"/>
      <c r="I24" s="2207"/>
      <c r="J24" s="2207"/>
      <c r="K24" s="2207"/>
      <c r="L24" s="2207"/>
      <c r="M24" s="2211"/>
      <c r="N24" s="2212"/>
      <c r="O24" s="2212"/>
      <c r="P24" s="2211"/>
      <c r="Q24" s="2212"/>
      <c r="R24" s="2212"/>
      <c r="S24" s="2226"/>
      <c r="T24" s="2214">
        <f t="shared" si="0"/>
        <v>0</v>
      </c>
    </row>
    <row r="25" spans="1:20" s="503" customFormat="1" ht="10.9" customHeight="1">
      <c r="A25" s="2204"/>
      <c r="B25" s="2327"/>
      <c r="C25" s="2206"/>
      <c r="D25" s="2207"/>
      <c r="E25" s="2208"/>
      <c r="F25" s="2209"/>
      <c r="G25" s="2210"/>
      <c r="H25" s="2207"/>
      <c r="I25" s="2207"/>
      <c r="J25" s="2207"/>
      <c r="K25" s="2207"/>
      <c r="L25" s="2207"/>
      <c r="M25" s="2211"/>
      <c r="N25" s="2212"/>
      <c r="O25" s="2212"/>
      <c r="P25" s="2211"/>
      <c r="Q25" s="2212"/>
      <c r="R25" s="2212"/>
      <c r="S25" s="2226"/>
      <c r="T25" s="2214">
        <f t="shared" si="0"/>
        <v>0</v>
      </c>
    </row>
    <row r="26" spans="1:20" s="503" customFormat="1" ht="12" customHeight="1">
      <c r="A26" s="2204"/>
      <c r="B26" s="2327"/>
      <c r="C26" s="2206"/>
      <c r="D26" s="2207"/>
      <c r="E26" s="2208"/>
      <c r="F26" s="2209"/>
      <c r="G26" s="2210"/>
      <c r="H26" s="2207"/>
      <c r="I26" s="2207"/>
      <c r="J26" s="2207"/>
      <c r="K26" s="2207"/>
      <c r="L26" s="2207"/>
      <c r="M26" s="2211"/>
      <c r="N26" s="2212"/>
      <c r="O26" s="2212"/>
      <c r="P26" s="2211"/>
      <c r="Q26" s="2212"/>
      <c r="R26" s="2212"/>
      <c r="S26" s="2226"/>
      <c r="T26" s="2214">
        <f t="shared" si="0"/>
        <v>0</v>
      </c>
    </row>
    <row r="27" spans="1:20" s="503" customFormat="1" ht="10.15" customHeight="1">
      <c r="A27" s="2204"/>
      <c r="B27" s="2327"/>
      <c r="C27" s="2206"/>
      <c r="D27" s="2207"/>
      <c r="E27" s="2208"/>
      <c r="F27" s="2209"/>
      <c r="G27" s="2210"/>
      <c r="H27" s="2207"/>
      <c r="I27" s="2207"/>
      <c r="J27" s="2207"/>
      <c r="K27" s="2207"/>
      <c r="L27" s="2207"/>
      <c r="M27" s="2211"/>
      <c r="N27" s="2212"/>
      <c r="O27" s="2212"/>
      <c r="P27" s="2211"/>
      <c r="Q27" s="2212"/>
      <c r="R27" s="2212"/>
      <c r="S27" s="2226"/>
      <c r="T27" s="2214">
        <f t="shared" si="0"/>
        <v>0</v>
      </c>
    </row>
    <row r="28" spans="1:20" s="503" customFormat="1" ht="10.15" customHeight="1">
      <c r="A28" s="2204"/>
      <c r="B28" s="2327"/>
      <c r="C28" s="2206"/>
      <c r="D28" s="2207"/>
      <c r="E28" s="2208"/>
      <c r="F28" s="2209"/>
      <c r="G28" s="2210"/>
      <c r="H28" s="2207"/>
      <c r="I28" s="2207"/>
      <c r="J28" s="2207"/>
      <c r="K28" s="2207"/>
      <c r="L28" s="2207"/>
      <c r="M28" s="2211"/>
      <c r="N28" s="2212"/>
      <c r="O28" s="2212"/>
      <c r="P28" s="2211"/>
      <c r="Q28" s="2212"/>
      <c r="R28" s="2212"/>
      <c r="S28" s="2226"/>
      <c r="T28" s="2214">
        <f t="shared" si="0"/>
        <v>0</v>
      </c>
    </row>
    <row r="29" spans="1:20" s="503" customFormat="1" ht="10.15" customHeight="1">
      <c r="A29" s="3061"/>
      <c r="B29" s="2229" t="s">
        <v>1938</v>
      </c>
      <c r="C29" s="2230"/>
      <c r="D29" s="2231"/>
      <c r="E29" s="2232"/>
      <c r="F29" s="2233"/>
      <c r="G29" s="2210"/>
      <c r="H29" s="2210"/>
      <c r="I29" s="2210"/>
      <c r="J29" s="2210"/>
      <c r="K29" s="2210"/>
      <c r="L29" s="2210"/>
      <c r="M29" s="2210"/>
      <c r="N29" s="2210"/>
      <c r="O29" s="2210"/>
      <c r="P29" s="2210"/>
      <c r="Q29" s="2210"/>
      <c r="R29" s="2210"/>
      <c r="S29" s="2234"/>
      <c r="T29" s="3062">
        <f>SUM(T13:T28)</f>
        <v>50000</v>
      </c>
    </row>
    <row r="30" spans="1:20" s="2237" customFormat="1" ht="11.25" hidden="1">
      <c r="A30" s="2236"/>
      <c r="C30" s="2137"/>
      <c r="D30" s="2238"/>
      <c r="E30" s="2129"/>
      <c r="F30" s="2239"/>
      <c r="G30" s="2126"/>
      <c r="H30" s="2126"/>
      <c r="I30" s="2240"/>
      <c r="J30" s="2240"/>
      <c r="K30" s="2240"/>
      <c r="L30" s="2240"/>
      <c r="M30" s="2126"/>
      <c r="N30" s="2241"/>
      <c r="S30" s="2242"/>
      <c r="T30" s="2243"/>
    </row>
    <row r="31" spans="1:20" s="2237" customFormat="1" ht="8.45" customHeight="1">
      <c r="A31" s="2244" t="s">
        <v>1939</v>
      </c>
      <c r="C31" s="2137"/>
      <c r="D31" s="2238"/>
      <c r="E31" s="2245"/>
      <c r="F31" s="2239"/>
      <c r="N31" s="2246"/>
      <c r="O31" s="2241"/>
      <c r="S31" s="2242"/>
      <c r="T31" s="2243"/>
    </row>
    <row r="32" spans="1:20" s="2237" customFormat="1" ht="11.45" customHeight="1">
      <c r="A32" s="2247" t="s">
        <v>245</v>
      </c>
      <c r="C32" s="2248"/>
      <c r="D32" s="2249"/>
      <c r="E32" s="2239"/>
      <c r="F32" s="2238"/>
      <c r="G32" s="2238"/>
      <c r="H32" s="2238"/>
      <c r="I32" s="2238"/>
      <c r="J32" s="2238"/>
      <c r="K32" s="2238"/>
      <c r="L32" s="2238"/>
      <c r="M32" s="2238"/>
      <c r="N32" s="2238"/>
      <c r="O32" s="2238"/>
      <c r="P32" s="2238"/>
      <c r="Q32" s="2238"/>
      <c r="R32" s="2242"/>
      <c r="S32" s="2253"/>
      <c r="T32" s="2254"/>
    </row>
    <row r="33" spans="1:20" s="2237" customFormat="1" ht="21.6" customHeight="1">
      <c r="A33" s="2247"/>
      <c r="B33" s="2331" t="s">
        <v>1940</v>
      </c>
      <c r="C33" s="2126"/>
      <c r="D33" s="2249"/>
      <c r="E33" s="2239"/>
      <c r="F33" s="2238"/>
      <c r="G33" s="2238"/>
      <c r="H33" s="2238"/>
      <c r="I33" s="2238"/>
      <c r="J33" s="2238"/>
      <c r="K33" s="2238"/>
      <c r="L33" s="2238"/>
      <c r="M33" s="2123" t="s">
        <v>1941</v>
      </c>
      <c r="N33" s="2123"/>
      <c r="O33" s="2123"/>
      <c r="P33" s="2123"/>
      <c r="Q33" s="2123"/>
      <c r="R33" s="2123"/>
      <c r="S33" s="2123"/>
      <c r="T33" s="2123"/>
    </row>
    <row r="34" spans="2:20" s="2237" customFormat="1" ht="12.6" customHeight="1">
      <c r="B34" s="2258" t="s">
        <v>1971</v>
      </c>
      <c r="C34" s="2137"/>
      <c r="D34" s="2238"/>
      <c r="E34" s="2245"/>
      <c r="F34" s="2239"/>
      <c r="M34" s="3057" t="s">
        <v>1972</v>
      </c>
      <c r="N34" s="3057"/>
      <c r="O34" s="3057"/>
      <c r="P34" s="3057"/>
      <c r="Q34" s="3057"/>
      <c r="R34" s="3057"/>
      <c r="S34" s="3057"/>
      <c r="T34" s="3057"/>
    </row>
  </sheetData>
  <mergeCells count="14">
    <mergeCell ref="G10:S10"/>
    <mergeCell ref="T10:T11"/>
    <mergeCell ref="M33:T33"/>
    <mergeCell ref="M34:T34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" right="0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showGridLines="0" view="pageBreakPreview" zoomScaleSheetLayoutView="100" workbookViewId="0" topLeftCell="A6">
      <selection activeCell="E12" sqref="E12"/>
    </sheetView>
  </sheetViews>
  <sheetFormatPr defaultColWidth="8.28125" defaultRowHeight="15"/>
  <cols>
    <col min="1" max="1" width="3.28125" style="447" customWidth="1"/>
    <col min="2" max="2" width="29.8515625" style="447" customWidth="1"/>
    <col min="3" max="3" width="7.421875" style="458" customWidth="1"/>
    <col min="4" max="4" width="6.7109375" style="490" customWidth="1"/>
    <col min="5" max="5" width="9.57421875" style="583" customWidth="1"/>
    <col min="6" max="6" width="7.28125" style="578" customWidth="1"/>
    <col min="7" max="7" width="5.140625" style="447" customWidth="1"/>
    <col min="8" max="8" width="6.00390625" style="447" customWidth="1"/>
    <col min="9" max="9" width="5.28125" style="447" customWidth="1"/>
    <col min="10" max="12" width="5.140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28125" style="447" customWidth="1"/>
    <col min="17" max="17" width="5.421875" style="447" customWidth="1"/>
    <col min="18" max="18" width="4.8515625" style="447" customWidth="1"/>
    <col min="19" max="19" width="10.00390625" style="58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2431</v>
      </c>
      <c r="B9" s="2139"/>
      <c r="C9" s="2140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2" customHeight="1">
      <c r="A12" s="2311"/>
      <c r="B12" s="3058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47.45" customHeight="1">
      <c r="A13" s="2295">
        <v>1</v>
      </c>
      <c r="B13" s="2334" t="s">
        <v>2432</v>
      </c>
      <c r="C13" s="2314"/>
      <c r="D13" s="2315" t="s">
        <v>1915</v>
      </c>
      <c r="E13" s="2316">
        <v>50000</v>
      </c>
      <c r="F13" s="2220"/>
      <c r="G13" s="2221"/>
      <c r="H13" s="2218"/>
      <c r="I13" s="2218"/>
      <c r="J13" s="2218">
        <v>1</v>
      </c>
      <c r="K13" s="2218"/>
      <c r="L13" s="2218"/>
      <c r="M13" s="2222"/>
      <c r="N13" s="1165"/>
      <c r="O13" s="1165"/>
      <c r="P13" s="2222"/>
      <c r="Q13" s="1165"/>
      <c r="R13" s="1165"/>
      <c r="S13" s="3071">
        <v>50000</v>
      </c>
      <c r="T13" s="2294">
        <f>+S13*J13</f>
        <v>50000</v>
      </c>
    </row>
    <row r="14" spans="1:20" s="518" customFormat="1" ht="15.6" customHeight="1">
      <c r="A14" s="2295"/>
      <c r="B14" s="3053"/>
      <c r="C14" s="2217"/>
      <c r="D14" s="2218"/>
      <c r="E14" s="3063"/>
      <c r="F14" s="2220"/>
      <c r="G14" s="2221"/>
      <c r="H14" s="2218"/>
      <c r="I14" s="2218"/>
      <c r="J14" s="2218"/>
      <c r="K14" s="2218"/>
      <c r="L14" s="2218"/>
      <c r="M14" s="2222"/>
      <c r="N14" s="1165"/>
      <c r="O14" s="1165"/>
      <c r="P14" s="2222"/>
      <c r="Q14" s="1165"/>
      <c r="R14" s="1165"/>
      <c r="S14" s="3072"/>
      <c r="T14" s="2294">
        <f>S14*E14</f>
        <v>0</v>
      </c>
    </row>
    <row r="15" spans="1:20" s="503" customFormat="1" ht="45" customHeight="1">
      <c r="A15" s="3064"/>
      <c r="B15" s="3064" t="s">
        <v>2433</v>
      </c>
      <c r="C15" s="2206"/>
      <c r="D15" s="2207" t="s">
        <v>1915</v>
      </c>
      <c r="E15" s="2208">
        <v>50000</v>
      </c>
      <c r="F15" s="2321"/>
      <c r="G15" s="2210"/>
      <c r="H15" s="2207"/>
      <c r="I15" s="2207"/>
      <c r="J15" s="2207"/>
      <c r="K15" s="2207"/>
      <c r="L15" s="2207"/>
      <c r="M15" s="2211">
        <v>1</v>
      </c>
      <c r="N15" s="2212"/>
      <c r="O15" s="2212"/>
      <c r="P15" s="2211"/>
      <c r="Q15" s="2212"/>
      <c r="R15" s="2212"/>
      <c r="S15" s="3071">
        <v>50000</v>
      </c>
      <c r="T15" s="2214">
        <f>+S15*1</f>
        <v>50000</v>
      </c>
    </row>
    <row r="16" spans="1:20" s="503" customFormat="1" ht="14.45" customHeight="1">
      <c r="A16" s="2295"/>
      <c r="B16" s="2327"/>
      <c r="C16" s="2206"/>
      <c r="D16" s="2207"/>
      <c r="E16" s="2208"/>
      <c r="F16" s="2209" t="s">
        <v>2429</v>
      </c>
      <c r="G16" s="2210"/>
      <c r="H16" s="2207"/>
      <c r="I16" s="2207"/>
      <c r="J16" s="2207"/>
      <c r="K16" s="2207"/>
      <c r="L16" s="2207"/>
      <c r="M16" s="2211"/>
      <c r="N16" s="2212"/>
      <c r="O16" s="2212"/>
      <c r="P16" s="2211"/>
      <c r="Q16" s="2212"/>
      <c r="R16" s="2212"/>
      <c r="S16" s="2226"/>
      <c r="T16" s="2214">
        <f aca="true" t="shared" si="0" ref="T16:T27">E16*S16</f>
        <v>0</v>
      </c>
    </row>
    <row r="17" spans="1:20" s="503" customFormat="1" ht="11.45" customHeight="1">
      <c r="A17" s="2204"/>
      <c r="B17" s="2204" t="s">
        <v>2434</v>
      </c>
      <c r="C17" s="2270"/>
      <c r="D17" s="2210" t="s">
        <v>278</v>
      </c>
      <c r="E17" s="2208">
        <v>7000</v>
      </c>
      <c r="F17" s="2209"/>
      <c r="G17" s="2210"/>
      <c r="H17" s="2207"/>
      <c r="I17" s="2207"/>
      <c r="J17" s="2207"/>
      <c r="K17" s="2207"/>
      <c r="L17" s="2207"/>
      <c r="M17" s="2211">
        <v>10</v>
      </c>
      <c r="N17" s="2212"/>
      <c r="O17" s="2212"/>
      <c r="P17" s="2211"/>
      <c r="Q17" s="2212"/>
      <c r="R17" s="2212"/>
      <c r="S17" s="2213">
        <v>7000</v>
      </c>
      <c r="T17" s="2214">
        <f>+S17*10</f>
        <v>70000</v>
      </c>
    </row>
    <row r="18" spans="1:20" s="503" customFormat="1" ht="11.45" customHeight="1">
      <c r="A18" s="2204"/>
      <c r="B18" s="2327"/>
      <c r="C18" s="2277"/>
      <c r="D18" s="2207"/>
      <c r="E18" s="2208"/>
      <c r="F18" s="2209"/>
      <c r="G18" s="2210"/>
      <c r="H18" s="2207"/>
      <c r="I18" s="2207"/>
      <c r="J18" s="2207"/>
      <c r="K18" s="2207"/>
      <c r="L18" s="2207"/>
      <c r="M18" s="2211"/>
      <c r="N18" s="2212"/>
      <c r="O18" s="2212"/>
      <c r="P18" s="2211"/>
      <c r="Q18" s="2212"/>
      <c r="R18" s="2212"/>
      <c r="S18" s="2226"/>
      <c r="T18" s="2214">
        <f t="shared" si="0"/>
        <v>0</v>
      </c>
    </row>
    <row r="19" spans="1:20" s="503" customFormat="1" ht="14.45" customHeight="1">
      <c r="A19" s="2204"/>
      <c r="B19" s="2327"/>
      <c r="C19" s="2206"/>
      <c r="D19" s="2207"/>
      <c r="E19" s="2208"/>
      <c r="F19" s="2209"/>
      <c r="G19" s="2210"/>
      <c r="H19" s="2207"/>
      <c r="I19" s="2207"/>
      <c r="J19" s="2207"/>
      <c r="K19" s="2207"/>
      <c r="L19" s="2207"/>
      <c r="M19" s="2211"/>
      <c r="N19" s="2212"/>
      <c r="O19" s="2212"/>
      <c r="P19" s="2211"/>
      <c r="Q19" s="2212"/>
      <c r="R19" s="2212"/>
      <c r="S19" s="2226"/>
      <c r="T19" s="2214">
        <f t="shared" si="0"/>
        <v>0</v>
      </c>
    </row>
    <row r="20" spans="1:20" s="503" customFormat="1" ht="14.45" customHeight="1">
      <c r="A20" s="2204"/>
      <c r="B20" s="2327"/>
      <c r="C20" s="2206"/>
      <c r="D20" s="2207"/>
      <c r="E20" s="2208"/>
      <c r="F20" s="2209"/>
      <c r="G20" s="2210"/>
      <c r="H20" s="2207"/>
      <c r="I20" s="2207"/>
      <c r="J20" s="2207"/>
      <c r="K20" s="2207"/>
      <c r="L20" s="2207"/>
      <c r="M20" s="2211"/>
      <c r="N20" s="2212"/>
      <c r="O20" s="2212"/>
      <c r="P20" s="2211"/>
      <c r="Q20" s="2212"/>
      <c r="R20" s="2212"/>
      <c r="S20" s="2226"/>
      <c r="T20" s="2214"/>
    </row>
    <row r="21" spans="1:20" s="518" customFormat="1" ht="11.45" customHeight="1">
      <c r="A21" s="2218"/>
      <c r="B21" s="3053"/>
      <c r="C21" s="2217"/>
      <c r="D21" s="2215"/>
      <c r="E21" s="2292"/>
      <c r="F21" s="2220"/>
      <c r="G21" s="2221"/>
      <c r="H21" s="2218"/>
      <c r="I21" s="2218"/>
      <c r="J21" s="2218"/>
      <c r="K21" s="2218"/>
      <c r="L21" s="2218"/>
      <c r="M21" s="2222"/>
      <c r="N21" s="1165"/>
      <c r="O21" s="1165"/>
      <c r="P21" s="2222"/>
      <c r="Q21" s="1165"/>
      <c r="R21" s="1165"/>
      <c r="S21" s="3054"/>
      <c r="T21" s="2294">
        <f t="shared" si="0"/>
        <v>0</v>
      </c>
    </row>
    <row r="22" spans="1:20" s="503" customFormat="1" ht="10.9" customHeight="1">
      <c r="A22" s="2204"/>
      <c r="B22" s="2327"/>
      <c r="C22" s="2206"/>
      <c r="D22" s="2207"/>
      <c r="E22" s="2208"/>
      <c r="F22" s="2209"/>
      <c r="G22" s="2210"/>
      <c r="H22" s="2207"/>
      <c r="I22" s="2207"/>
      <c r="J22" s="2207"/>
      <c r="K22" s="2207"/>
      <c r="L22" s="2207"/>
      <c r="M22" s="2211"/>
      <c r="N22" s="2212"/>
      <c r="O22" s="2212"/>
      <c r="P22" s="2211"/>
      <c r="Q22" s="2212"/>
      <c r="R22" s="2212"/>
      <c r="S22" s="2226"/>
      <c r="T22" s="2214">
        <f t="shared" si="0"/>
        <v>0</v>
      </c>
    </row>
    <row r="23" spans="1:20" s="503" customFormat="1" ht="9" customHeight="1">
      <c r="A23" s="2204"/>
      <c r="B23" s="3055"/>
      <c r="C23" s="2206"/>
      <c r="D23" s="2207"/>
      <c r="E23" s="2208"/>
      <c r="F23" s="2209"/>
      <c r="G23" s="2210"/>
      <c r="H23" s="2207"/>
      <c r="I23" s="2207"/>
      <c r="J23" s="2207"/>
      <c r="K23" s="2207"/>
      <c r="L23" s="2207"/>
      <c r="M23" s="2211"/>
      <c r="N23" s="2212"/>
      <c r="O23" s="2212"/>
      <c r="P23" s="2211"/>
      <c r="Q23" s="2212"/>
      <c r="R23" s="2212"/>
      <c r="S23" s="2226"/>
      <c r="T23" s="2214">
        <f t="shared" si="0"/>
        <v>0</v>
      </c>
    </row>
    <row r="24" spans="1:20" s="503" customFormat="1" ht="10.9" customHeight="1">
      <c r="A24" s="2204"/>
      <c r="B24" s="2327"/>
      <c r="C24" s="2206"/>
      <c r="D24" s="2207"/>
      <c r="E24" s="2208"/>
      <c r="F24" s="2209"/>
      <c r="G24" s="2210"/>
      <c r="H24" s="2207"/>
      <c r="I24" s="2207"/>
      <c r="J24" s="2207"/>
      <c r="K24" s="2207"/>
      <c r="L24" s="2207"/>
      <c r="M24" s="2211"/>
      <c r="N24" s="2212"/>
      <c r="O24" s="2212"/>
      <c r="P24" s="2211"/>
      <c r="Q24" s="2212"/>
      <c r="R24" s="2212"/>
      <c r="S24" s="2226"/>
      <c r="T24" s="2214">
        <f t="shared" si="0"/>
        <v>0</v>
      </c>
    </row>
    <row r="25" spans="1:20" s="503" customFormat="1" ht="12" customHeight="1">
      <c r="A25" s="2204"/>
      <c r="B25" s="2327"/>
      <c r="C25" s="2206"/>
      <c r="D25" s="2207"/>
      <c r="E25" s="2208"/>
      <c r="F25" s="2209"/>
      <c r="G25" s="2210"/>
      <c r="H25" s="2207"/>
      <c r="I25" s="2207"/>
      <c r="J25" s="2207"/>
      <c r="K25" s="2207"/>
      <c r="L25" s="2207"/>
      <c r="M25" s="2211"/>
      <c r="N25" s="2212"/>
      <c r="O25" s="2212"/>
      <c r="P25" s="2211"/>
      <c r="Q25" s="2212"/>
      <c r="R25" s="2212"/>
      <c r="S25" s="2226"/>
      <c r="T25" s="2214">
        <f t="shared" si="0"/>
        <v>0</v>
      </c>
    </row>
    <row r="26" spans="1:20" s="503" customFormat="1" ht="10.15" customHeight="1">
      <c r="A26" s="2204"/>
      <c r="B26" s="2327"/>
      <c r="C26" s="2206"/>
      <c r="D26" s="2207"/>
      <c r="E26" s="2208"/>
      <c r="F26" s="2209"/>
      <c r="G26" s="2210"/>
      <c r="H26" s="2207"/>
      <c r="I26" s="2207"/>
      <c r="J26" s="2207"/>
      <c r="K26" s="2207"/>
      <c r="L26" s="2207"/>
      <c r="M26" s="2211"/>
      <c r="N26" s="2212"/>
      <c r="O26" s="2212"/>
      <c r="P26" s="2211"/>
      <c r="Q26" s="2212"/>
      <c r="R26" s="2212"/>
      <c r="S26" s="2226"/>
      <c r="T26" s="2214">
        <f t="shared" si="0"/>
        <v>0</v>
      </c>
    </row>
    <row r="27" spans="1:20" s="503" customFormat="1" ht="10.15" customHeight="1">
      <c r="A27" s="2204"/>
      <c r="B27" s="2327"/>
      <c r="C27" s="2206"/>
      <c r="D27" s="2207"/>
      <c r="E27" s="2208"/>
      <c r="F27" s="2209"/>
      <c r="G27" s="2210"/>
      <c r="H27" s="2207"/>
      <c r="I27" s="2207"/>
      <c r="J27" s="2207"/>
      <c r="K27" s="2207"/>
      <c r="L27" s="2207"/>
      <c r="M27" s="2211"/>
      <c r="N27" s="2212"/>
      <c r="O27" s="2212"/>
      <c r="P27" s="2211"/>
      <c r="Q27" s="2212"/>
      <c r="R27" s="2212"/>
      <c r="S27" s="2226"/>
      <c r="T27" s="2214">
        <f t="shared" si="0"/>
        <v>0</v>
      </c>
    </row>
    <row r="28" spans="1:20" s="503" customFormat="1" ht="10.15" customHeight="1">
      <c r="A28" s="3061"/>
      <c r="B28" s="2229" t="s">
        <v>1938</v>
      </c>
      <c r="C28" s="2230"/>
      <c r="D28" s="2231"/>
      <c r="E28" s="2232"/>
      <c r="F28" s="2233"/>
      <c r="G28" s="2210"/>
      <c r="H28" s="2210"/>
      <c r="I28" s="2210"/>
      <c r="J28" s="2210"/>
      <c r="K28" s="2210"/>
      <c r="L28" s="2210"/>
      <c r="M28" s="2210"/>
      <c r="N28" s="2210"/>
      <c r="O28" s="2210"/>
      <c r="P28" s="2210"/>
      <c r="Q28" s="2210"/>
      <c r="R28" s="2210"/>
      <c r="S28" s="2234"/>
      <c r="T28" s="3062">
        <f>SUM(T13:T27)</f>
        <v>170000</v>
      </c>
    </row>
    <row r="29" spans="1:20" s="2237" customFormat="1" ht="11.25" hidden="1">
      <c r="A29" s="2236"/>
      <c r="C29" s="2137"/>
      <c r="D29" s="2238"/>
      <c r="E29" s="2129"/>
      <c r="F29" s="2239"/>
      <c r="G29" s="2126"/>
      <c r="H29" s="2126"/>
      <c r="I29" s="2240"/>
      <c r="J29" s="2240"/>
      <c r="K29" s="2240"/>
      <c r="L29" s="2240"/>
      <c r="M29" s="2126"/>
      <c r="N29" s="2241"/>
      <c r="S29" s="2242"/>
      <c r="T29" s="2243"/>
    </row>
    <row r="30" spans="1:20" s="2237" customFormat="1" ht="8.45" customHeight="1">
      <c r="A30" s="2244" t="s">
        <v>1939</v>
      </c>
      <c r="C30" s="2137"/>
      <c r="D30" s="2238"/>
      <c r="E30" s="2245"/>
      <c r="F30" s="2239"/>
      <c r="N30" s="2246"/>
      <c r="O30" s="2241"/>
      <c r="S30" s="2242"/>
      <c r="T30" s="2243"/>
    </row>
    <row r="31" spans="1:20" s="2237" customFormat="1" ht="11.45" customHeight="1">
      <c r="A31" s="2247" t="s">
        <v>245</v>
      </c>
      <c r="C31" s="2248"/>
      <c r="D31" s="2249"/>
      <c r="E31" s="2239"/>
      <c r="F31" s="2238"/>
      <c r="G31" s="2238"/>
      <c r="H31" s="2238"/>
      <c r="I31" s="2238"/>
      <c r="J31" s="2238"/>
      <c r="K31" s="2238"/>
      <c r="L31" s="2238"/>
      <c r="M31" s="2238"/>
      <c r="N31" s="2238"/>
      <c r="O31" s="2238"/>
      <c r="P31" s="2238"/>
      <c r="Q31" s="2238"/>
      <c r="R31" s="2242"/>
      <c r="S31" s="2253"/>
      <c r="T31" s="2254"/>
    </row>
    <row r="32" spans="1:20" s="2237" customFormat="1" ht="21.6" customHeight="1">
      <c r="A32" s="2247"/>
      <c r="B32" s="2331" t="s">
        <v>1940</v>
      </c>
      <c r="C32" s="2126"/>
      <c r="D32" s="2249"/>
      <c r="E32" s="2239"/>
      <c r="F32" s="2238"/>
      <c r="G32" s="2238"/>
      <c r="H32" s="2238"/>
      <c r="I32" s="2238"/>
      <c r="J32" s="2238"/>
      <c r="K32" s="2238"/>
      <c r="L32" s="2238"/>
      <c r="M32" s="2123" t="s">
        <v>1941</v>
      </c>
      <c r="N32" s="2123"/>
      <c r="O32" s="2123"/>
      <c r="P32" s="2123"/>
      <c r="Q32" s="2123"/>
      <c r="R32" s="2123"/>
      <c r="S32" s="2123"/>
      <c r="T32" s="2123"/>
    </row>
    <row r="33" spans="2:20" s="2237" customFormat="1" ht="12.6" customHeight="1">
      <c r="B33" s="2258" t="s">
        <v>1971</v>
      </c>
      <c r="C33" s="2137"/>
      <c r="D33" s="2238"/>
      <c r="E33" s="2245"/>
      <c r="F33" s="2239"/>
      <c r="M33" s="3057" t="s">
        <v>1972</v>
      </c>
      <c r="N33" s="3057"/>
      <c r="O33" s="3057"/>
      <c r="P33" s="3057"/>
      <c r="Q33" s="3057"/>
      <c r="R33" s="3057"/>
      <c r="S33" s="3057"/>
      <c r="T33" s="3057"/>
    </row>
  </sheetData>
  <mergeCells count="14">
    <mergeCell ref="G10:S10"/>
    <mergeCell ref="T10:T11"/>
    <mergeCell ref="M32:T32"/>
    <mergeCell ref="M33:T33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" right="0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6"/>
  <sheetViews>
    <sheetView showGridLines="0" view="pageBreakPreview" zoomScaleSheetLayoutView="100" workbookViewId="0" topLeftCell="A1">
      <selection activeCell="E12" sqref="E12"/>
    </sheetView>
  </sheetViews>
  <sheetFormatPr defaultColWidth="8.28125" defaultRowHeight="15"/>
  <cols>
    <col min="1" max="1" width="3.28125" style="447" customWidth="1"/>
    <col min="2" max="2" width="29.8515625" style="447" customWidth="1"/>
    <col min="3" max="3" width="7.421875" style="458" customWidth="1"/>
    <col min="4" max="4" width="6.7109375" style="490" customWidth="1"/>
    <col min="5" max="5" width="9.57421875" style="583" customWidth="1"/>
    <col min="6" max="6" width="7.28125" style="578" customWidth="1"/>
    <col min="7" max="7" width="5.140625" style="447" customWidth="1"/>
    <col min="8" max="8" width="6.00390625" style="447" customWidth="1"/>
    <col min="9" max="9" width="5.28125" style="447" customWidth="1"/>
    <col min="10" max="12" width="5.140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28125" style="447" customWidth="1"/>
    <col min="17" max="17" width="5.421875" style="447" customWidth="1"/>
    <col min="18" max="18" width="4.8515625" style="447" customWidth="1"/>
    <col min="19" max="19" width="10.00390625" style="581" customWidth="1"/>
    <col min="20" max="20" width="11.8515625" style="1890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2435</v>
      </c>
      <c r="B9" s="2139"/>
      <c r="C9" s="2140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2" customHeight="1">
      <c r="A12" s="2311"/>
      <c r="B12" s="3058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47.45" customHeight="1">
      <c r="A13" s="2295">
        <v>1</v>
      </c>
      <c r="B13" s="2334" t="s">
        <v>2436</v>
      </c>
      <c r="C13" s="2314"/>
      <c r="D13" s="2315" t="s">
        <v>1915</v>
      </c>
      <c r="E13" s="2316">
        <v>75000</v>
      </c>
      <c r="F13" s="2220"/>
      <c r="G13" s="2221"/>
      <c r="H13" s="2218"/>
      <c r="I13" s="2218"/>
      <c r="J13" s="2218"/>
      <c r="K13" s="2218"/>
      <c r="L13" s="2218"/>
      <c r="M13" s="2222"/>
      <c r="N13" s="1165"/>
      <c r="O13" s="1165">
        <v>1</v>
      </c>
      <c r="P13" s="2222"/>
      <c r="Q13" s="1165"/>
      <c r="R13" s="1165"/>
      <c r="S13" s="3071">
        <v>75000</v>
      </c>
      <c r="T13" s="2294">
        <f>+S13</f>
        <v>75000</v>
      </c>
    </row>
    <row r="14" spans="1:20" s="2203" customFormat="1" ht="15.6" customHeight="1">
      <c r="A14" s="2192"/>
      <c r="B14" s="3073" t="s">
        <v>1956</v>
      </c>
      <c r="C14" s="2194"/>
      <c r="D14" s="2195"/>
      <c r="E14" s="3074"/>
      <c r="F14" s="2197"/>
      <c r="G14" s="2198"/>
      <c r="H14" s="2195"/>
      <c r="I14" s="2195"/>
      <c r="J14" s="2195"/>
      <c r="K14" s="2195"/>
      <c r="L14" s="2195"/>
      <c r="M14" s="2199"/>
      <c r="N14" s="2200"/>
      <c r="O14" s="2200"/>
      <c r="P14" s="2199"/>
      <c r="Q14" s="2200"/>
      <c r="R14" s="2200"/>
      <c r="S14" s="3075"/>
      <c r="T14" s="3076">
        <f>S14*E14</f>
        <v>0</v>
      </c>
    </row>
    <row r="15" spans="1:20" s="518" customFormat="1" ht="15.6" customHeight="1">
      <c r="A15" s="3077"/>
      <c r="B15" s="3067" t="s">
        <v>1917</v>
      </c>
      <c r="C15" s="2217"/>
      <c r="D15" s="2218" t="s">
        <v>2437</v>
      </c>
      <c r="E15" s="3078">
        <v>210</v>
      </c>
      <c r="F15" s="2220"/>
      <c r="G15" s="2221"/>
      <c r="H15" s="2218"/>
      <c r="I15" s="2218"/>
      <c r="J15" s="2218"/>
      <c r="K15" s="2218"/>
      <c r="L15" s="2218"/>
      <c r="M15" s="2222"/>
      <c r="N15" s="1165"/>
      <c r="O15" s="1165">
        <v>10</v>
      </c>
      <c r="P15" s="2222"/>
      <c r="Q15" s="1165"/>
      <c r="R15" s="1165"/>
      <c r="S15" s="3071">
        <v>210</v>
      </c>
      <c r="T15" s="2294">
        <f>+S15*O15</f>
        <v>2100</v>
      </c>
    </row>
    <row r="16" spans="1:20" s="518" customFormat="1" ht="15.6" customHeight="1">
      <c r="A16" s="3077"/>
      <c r="B16" s="3067" t="s">
        <v>2438</v>
      </c>
      <c r="C16" s="2217"/>
      <c r="D16" s="2218" t="s">
        <v>196</v>
      </c>
      <c r="E16" s="3078">
        <v>155</v>
      </c>
      <c r="F16" s="2220"/>
      <c r="G16" s="2221"/>
      <c r="H16" s="2218"/>
      <c r="I16" s="2218"/>
      <c r="J16" s="2218"/>
      <c r="K16" s="2218"/>
      <c r="L16" s="2218"/>
      <c r="M16" s="2222"/>
      <c r="N16" s="1165"/>
      <c r="O16" s="1165">
        <v>10</v>
      </c>
      <c r="P16" s="2222"/>
      <c r="Q16" s="1165"/>
      <c r="R16" s="1165"/>
      <c r="S16" s="3071">
        <v>155</v>
      </c>
      <c r="T16" s="2294">
        <f>+O16*S16</f>
        <v>1550</v>
      </c>
    </row>
    <row r="17" spans="1:20" s="518" customFormat="1" ht="15.6" customHeight="1">
      <c r="A17" s="3077"/>
      <c r="B17" s="3067" t="s">
        <v>277</v>
      </c>
      <c r="C17" s="2217"/>
      <c r="D17" s="2218" t="s">
        <v>278</v>
      </c>
      <c r="E17" s="3078">
        <v>25</v>
      </c>
      <c r="F17" s="2220"/>
      <c r="G17" s="2221"/>
      <c r="H17" s="2218"/>
      <c r="I17" s="2218"/>
      <c r="J17" s="2218"/>
      <c r="K17" s="2218"/>
      <c r="L17" s="2218"/>
      <c r="M17" s="2222"/>
      <c r="N17" s="1165"/>
      <c r="O17" s="1165">
        <v>10</v>
      </c>
      <c r="P17" s="2222"/>
      <c r="Q17" s="1165"/>
      <c r="R17" s="1165"/>
      <c r="S17" s="3071">
        <v>25</v>
      </c>
      <c r="T17" s="2294">
        <f>+O17*S17</f>
        <v>250</v>
      </c>
    </row>
    <row r="18" spans="1:20" s="518" customFormat="1" ht="15.6" customHeight="1">
      <c r="A18" s="3077"/>
      <c r="B18" s="3067" t="s">
        <v>2439</v>
      </c>
      <c r="C18" s="2217"/>
      <c r="D18" s="2218" t="s">
        <v>278</v>
      </c>
      <c r="E18" s="3078">
        <v>50</v>
      </c>
      <c r="F18" s="2220"/>
      <c r="G18" s="2221"/>
      <c r="H18" s="2218"/>
      <c r="I18" s="2218"/>
      <c r="J18" s="2218"/>
      <c r="K18" s="2218"/>
      <c r="L18" s="2218"/>
      <c r="M18" s="2222"/>
      <c r="N18" s="1165"/>
      <c r="O18" s="1165">
        <v>5</v>
      </c>
      <c r="P18" s="2222"/>
      <c r="Q18" s="1165"/>
      <c r="R18" s="1165"/>
      <c r="S18" s="3071">
        <v>50</v>
      </c>
      <c r="T18" s="2294">
        <f>+S18*O18</f>
        <v>250</v>
      </c>
    </row>
    <row r="19" spans="1:20" s="518" customFormat="1" ht="15.6" customHeight="1">
      <c r="A19" s="3077"/>
      <c r="B19" s="3067" t="s">
        <v>2440</v>
      </c>
      <c r="C19" s="2217"/>
      <c r="D19" s="2218" t="s">
        <v>278</v>
      </c>
      <c r="E19" s="3078">
        <v>10</v>
      </c>
      <c r="F19" s="2220"/>
      <c r="G19" s="2221"/>
      <c r="H19" s="2218"/>
      <c r="I19" s="2218"/>
      <c r="J19" s="2218"/>
      <c r="K19" s="2218"/>
      <c r="L19" s="2218"/>
      <c r="M19" s="2222"/>
      <c r="N19" s="1165"/>
      <c r="O19" s="1165">
        <v>24</v>
      </c>
      <c r="P19" s="2222"/>
      <c r="Q19" s="1165"/>
      <c r="R19" s="1165"/>
      <c r="S19" s="3071">
        <v>10</v>
      </c>
      <c r="T19" s="2294">
        <f>+O19*S19</f>
        <v>240</v>
      </c>
    </row>
    <row r="20" spans="1:20" s="518" customFormat="1" ht="15.6" customHeight="1">
      <c r="A20" s="3077"/>
      <c r="B20" s="3067" t="s">
        <v>2441</v>
      </c>
      <c r="C20" s="2217"/>
      <c r="D20" s="2218" t="s">
        <v>278</v>
      </c>
      <c r="E20" s="3078">
        <v>35</v>
      </c>
      <c r="F20" s="2220"/>
      <c r="G20" s="2221"/>
      <c r="H20" s="2218"/>
      <c r="I20" s="2218"/>
      <c r="J20" s="2218"/>
      <c r="K20" s="2218"/>
      <c r="L20" s="2218"/>
      <c r="M20" s="2222"/>
      <c r="N20" s="1165"/>
      <c r="O20" s="1165">
        <v>12</v>
      </c>
      <c r="P20" s="2222"/>
      <c r="Q20" s="1165"/>
      <c r="R20" s="1165"/>
      <c r="S20" s="3071">
        <v>35</v>
      </c>
      <c r="T20" s="2294">
        <f>+O20*S20</f>
        <v>420</v>
      </c>
    </row>
    <row r="21" spans="1:20" s="518" customFormat="1" ht="13.9" customHeight="1">
      <c r="A21" s="3077"/>
      <c r="B21" s="3067" t="s">
        <v>2442</v>
      </c>
      <c r="C21" s="2217"/>
      <c r="D21" s="2218" t="s">
        <v>404</v>
      </c>
      <c r="E21" s="3078">
        <v>1400</v>
      </c>
      <c r="F21" s="2220"/>
      <c r="G21" s="2221"/>
      <c r="H21" s="2218"/>
      <c r="I21" s="2218"/>
      <c r="J21" s="2218"/>
      <c r="K21" s="2218"/>
      <c r="L21" s="2218"/>
      <c r="M21" s="2222"/>
      <c r="N21" s="1165"/>
      <c r="O21" s="1165">
        <v>3</v>
      </c>
      <c r="P21" s="2222"/>
      <c r="Q21" s="1165"/>
      <c r="R21" s="1165"/>
      <c r="S21" s="3071">
        <v>1400</v>
      </c>
      <c r="T21" s="2294">
        <f>+O21*S21</f>
        <v>4200</v>
      </c>
    </row>
    <row r="22" spans="1:20" s="518" customFormat="1" ht="13.9" customHeight="1">
      <c r="A22" s="3077"/>
      <c r="B22" s="3067" t="s">
        <v>2081</v>
      </c>
      <c r="C22" s="2217"/>
      <c r="D22" s="2218" t="s">
        <v>193</v>
      </c>
      <c r="E22" s="3078">
        <v>25</v>
      </c>
      <c r="F22" s="2220"/>
      <c r="G22" s="2221"/>
      <c r="H22" s="2218"/>
      <c r="I22" s="2218"/>
      <c r="J22" s="2218"/>
      <c r="K22" s="2218"/>
      <c r="L22" s="2218"/>
      <c r="M22" s="2222"/>
      <c r="N22" s="1165"/>
      <c r="O22" s="1165">
        <v>5</v>
      </c>
      <c r="P22" s="2222"/>
      <c r="Q22" s="1165"/>
      <c r="R22" s="1165"/>
      <c r="S22" s="3071">
        <v>25</v>
      </c>
      <c r="T22" s="2294">
        <f>+O22*S22</f>
        <v>125</v>
      </c>
    </row>
    <row r="23" spans="1:20" s="518" customFormat="1" ht="15.6" customHeight="1">
      <c r="A23" s="3077"/>
      <c r="B23" s="3067" t="s">
        <v>2406</v>
      </c>
      <c r="C23" s="2217"/>
      <c r="D23" s="2218" t="s">
        <v>193</v>
      </c>
      <c r="E23" s="3078">
        <v>160</v>
      </c>
      <c r="F23" s="2220"/>
      <c r="G23" s="2221"/>
      <c r="H23" s="2218"/>
      <c r="I23" s="2218"/>
      <c r="J23" s="2218"/>
      <c r="K23" s="2218"/>
      <c r="L23" s="2218"/>
      <c r="M23" s="2222"/>
      <c r="N23" s="1165"/>
      <c r="O23" s="1165">
        <v>2</v>
      </c>
      <c r="P23" s="2222"/>
      <c r="Q23" s="1165"/>
      <c r="R23" s="1165"/>
      <c r="S23" s="3071">
        <v>160</v>
      </c>
      <c r="T23" s="2294">
        <f>+S23*O23</f>
        <v>320</v>
      </c>
    </row>
    <row r="24" spans="1:20" s="518" customFormat="1" ht="15.6" customHeight="1">
      <c r="A24" s="3077"/>
      <c r="B24" s="3067" t="s">
        <v>303</v>
      </c>
      <c r="C24" s="2217"/>
      <c r="D24" s="2218" t="s">
        <v>193</v>
      </c>
      <c r="E24" s="3078">
        <v>45</v>
      </c>
      <c r="F24" s="2220"/>
      <c r="G24" s="2221"/>
      <c r="H24" s="2218"/>
      <c r="I24" s="2218"/>
      <c r="J24" s="2218"/>
      <c r="K24" s="2218"/>
      <c r="L24" s="2218"/>
      <c r="M24" s="2222"/>
      <c r="N24" s="1165"/>
      <c r="O24" s="1165">
        <v>12</v>
      </c>
      <c r="P24" s="2222"/>
      <c r="Q24" s="1165"/>
      <c r="R24" s="1165"/>
      <c r="S24" s="3071">
        <v>45</v>
      </c>
      <c r="T24" s="2294">
        <f>+O24*S24</f>
        <v>540</v>
      </c>
    </row>
    <row r="25" spans="1:20" s="503" customFormat="1" ht="45" customHeight="1">
      <c r="A25" s="3064"/>
      <c r="B25" s="3064" t="s">
        <v>2443</v>
      </c>
      <c r="C25" s="2206"/>
      <c r="D25" s="2207" t="s">
        <v>1915</v>
      </c>
      <c r="E25" s="2208">
        <v>15000</v>
      </c>
      <c r="F25" s="2321"/>
      <c r="G25" s="2210"/>
      <c r="H25" s="2207"/>
      <c r="I25" s="2207"/>
      <c r="J25" s="2207"/>
      <c r="K25" s="2207"/>
      <c r="L25" s="2207"/>
      <c r="M25" s="2211">
        <v>1</v>
      </c>
      <c r="N25" s="2212"/>
      <c r="O25" s="2212"/>
      <c r="P25" s="2211"/>
      <c r="Q25" s="2212"/>
      <c r="R25" s="2212"/>
      <c r="S25" s="3071">
        <v>15000</v>
      </c>
      <c r="T25" s="2214">
        <f>+S25*1</f>
        <v>15000</v>
      </c>
    </row>
    <row r="26" spans="1:20" s="503" customFormat="1" ht="11.45" customHeight="1">
      <c r="A26" s="2204"/>
      <c r="B26" s="2204"/>
      <c r="C26" s="2270"/>
      <c r="D26" s="2210"/>
      <c r="E26" s="2208"/>
      <c r="F26" s="2209"/>
      <c r="G26" s="2210"/>
      <c r="H26" s="2207"/>
      <c r="I26" s="2207"/>
      <c r="J26" s="2207"/>
      <c r="K26" s="2207"/>
      <c r="L26" s="2207"/>
      <c r="M26" s="2211"/>
      <c r="N26" s="2212"/>
      <c r="O26" s="2212"/>
      <c r="P26" s="2211"/>
      <c r="Q26" s="2212"/>
      <c r="R26" s="2212"/>
      <c r="S26" s="2213"/>
      <c r="T26" s="2214"/>
    </row>
    <row r="27" spans="1:20" s="503" customFormat="1" ht="10.9" customHeight="1">
      <c r="A27" s="2204"/>
      <c r="B27" s="2327"/>
      <c r="C27" s="2206"/>
      <c r="D27" s="2207"/>
      <c r="E27" s="2208"/>
      <c r="F27" s="2209"/>
      <c r="G27" s="2210"/>
      <c r="H27" s="2207"/>
      <c r="I27" s="2207"/>
      <c r="J27" s="2207"/>
      <c r="K27" s="2207"/>
      <c r="L27" s="2207"/>
      <c r="M27" s="2211"/>
      <c r="N27" s="2212"/>
      <c r="O27" s="2212"/>
      <c r="P27" s="2211"/>
      <c r="Q27" s="2212"/>
      <c r="R27" s="2212"/>
      <c r="S27" s="2226"/>
      <c r="T27" s="2214">
        <f aca="true" t="shared" si="0" ref="T27:T30">E27*S27</f>
        <v>0</v>
      </c>
    </row>
    <row r="28" spans="1:20" s="503" customFormat="1" ht="12" customHeight="1">
      <c r="A28" s="2204"/>
      <c r="B28" s="2327"/>
      <c r="C28" s="2206"/>
      <c r="D28" s="2207"/>
      <c r="E28" s="2208"/>
      <c r="F28" s="2209"/>
      <c r="G28" s="2210"/>
      <c r="H28" s="2207"/>
      <c r="I28" s="2207"/>
      <c r="J28" s="2207"/>
      <c r="K28" s="2207"/>
      <c r="L28" s="2207"/>
      <c r="M28" s="2211"/>
      <c r="N28" s="2212"/>
      <c r="O28" s="2212"/>
      <c r="P28" s="2211"/>
      <c r="Q28" s="2212"/>
      <c r="R28" s="2212"/>
      <c r="S28" s="2226"/>
      <c r="T28" s="2214">
        <f t="shared" si="0"/>
        <v>0</v>
      </c>
    </row>
    <row r="29" spans="1:20" s="503" customFormat="1" ht="10.15" customHeight="1">
      <c r="A29" s="2204"/>
      <c r="B29" s="2327"/>
      <c r="C29" s="2206"/>
      <c r="D29" s="2207"/>
      <c r="E29" s="2208"/>
      <c r="F29" s="2209"/>
      <c r="G29" s="2210"/>
      <c r="H29" s="2207"/>
      <c r="I29" s="2207"/>
      <c r="J29" s="2207"/>
      <c r="K29" s="2207"/>
      <c r="L29" s="2207"/>
      <c r="M29" s="2211"/>
      <c r="N29" s="2212"/>
      <c r="O29" s="2212"/>
      <c r="P29" s="2211"/>
      <c r="Q29" s="2212"/>
      <c r="R29" s="2212"/>
      <c r="S29" s="2226"/>
      <c r="T29" s="2214">
        <f t="shared" si="0"/>
        <v>0</v>
      </c>
    </row>
    <row r="30" spans="1:20" s="503" customFormat="1" ht="10.15" customHeight="1">
      <c r="A30" s="2204"/>
      <c r="B30" s="2327"/>
      <c r="C30" s="2206"/>
      <c r="D30" s="2207"/>
      <c r="E30" s="2208"/>
      <c r="F30" s="2209"/>
      <c r="G30" s="2210"/>
      <c r="H30" s="2207"/>
      <c r="I30" s="2207"/>
      <c r="J30" s="2207"/>
      <c r="K30" s="2207"/>
      <c r="L30" s="2207"/>
      <c r="M30" s="2211"/>
      <c r="N30" s="2212"/>
      <c r="O30" s="2212"/>
      <c r="P30" s="2211"/>
      <c r="Q30" s="2212"/>
      <c r="R30" s="2212"/>
      <c r="S30" s="2226"/>
      <c r="T30" s="2214">
        <f t="shared" si="0"/>
        <v>0</v>
      </c>
    </row>
    <row r="31" spans="1:20" s="503" customFormat="1" ht="10.15" customHeight="1">
      <c r="A31" s="3061"/>
      <c r="B31" s="2229" t="s">
        <v>1938</v>
      </c>
      <c r="C31" s="2230"/>
      <c r="D31" s="2231"/>
      <c r="E31" s="2232"/>
      <c r="F31" s="2233"/>
      <c r="G31" s="2210"/>
      <c r="H31" s="2210"/>
      <c r="I31" s="2210"/>
      <c r="J31" s="2210"/>
      <c r="K31" s="2210"/>
      <c r="L31" s="2210"/>
      <c r="M31" s="2210"/>
      <c r="N31" s="2210"/>
      <c r="O31" s="2210"/>
      <c r="P31" s="2210"/>
      <c r="Q31" s="2210"/>
      <c r="R31" s="2210"/>
      <c r="S31" s="2234"/>
      <c r="T31" s="3062">
        <f>SUM(T13:T30)</f>
        <v>99995</v>
      </c>
    </row>
    <row r="32" spans="1:20" s="2237" customFormat="1" ht="11.25" hidden="1">
      <c r="A32" s="2236"/>
      <c r="C32" s="2137"/>
      <c r="D32" s="2238"/>
      <c r="E32" s="2129"/>
      <c r="F32" s="2239"/>
      <c r="G32" s="2126"/>
      <c r="H32" s="2126"/>
      <c r="I32" s="2240"/>
      <c r="J32" s="2240"/>
      <c r="K32" s="2240"/>
      <c r="L32" s="2240"/>
      <c r="M32" s="2126"/>
      <c r="N32" s="2241"/>
      <c r="S32" s="2242"/>
      <c r="T32" s="2243"/>
    </row>
    <row r="33" spans="1:20" s="2237" customFormat="1" ht="8.45" customHeight="1">
      <c r="A33" s="2244" t="s">
        <v>1939</v>
      </c>
      <c r="C33" s="2137"/>
      <c r="D33" s="2238"/>
      <c r="E33" s="2245"/>
      <c r="F33" s="2239"/>
      <c r="N33" s="2246"/>
      <c r="O33" s="2241"/>
      <c r="S33" s="2242"/>
      <c r="T33" s="2243"/>
    </row>
    <row r="34" spans="1:20" s="2237" customFormat="1" ht="11.45" customHeight="1">
      <c r="A34" s="2247" t="s">
        <v>245</v>
      </c>
      <c r="C34" s="2248"/>
      <c r="D34" s="2249"/>
      <c r="E34" s="2239"/>
      <c r="F34" s="2238"/>
      <c r="G34" s="2238"/>
      <c r="H34" s="2238"/>
      <c r="I34" s="2238"/>
      <c r="J34" s="2238"/>
      <c r="K34" s="2238"/>
      <c r="L34" s="2238"/>
      <c r="M34" s="2238"/>
      <c r="N34" s="2238"/>
      <c r="O34" s="2238"/>
      <c r="P34" s="2238"/>
      <c r="Q34" s="2238"/>
      <c r="R34" s="2242"/>
      <c r="S34" s="2253"/>
      <c r="T34" s="2254"/>
    </row>
    <row r="35" spans="1:20" s="2237" customFormat="1" ht="21.6" customHeight="1">
      <c r="A35" s="2247"/>
      <c r="B35" s="2331" t="s">
        <v>1940</v>
      </c>
      <c r="C35" s="2126"/>
      <c r="D35" s="2249"/>
      <c r="E35" s="2239"/>
      <c r="F35" s="2238"/>
      <c r="G35" s="2238"/>
      <c r="H35" s="2238"/>
      <c r="I35" s="2238"/>
      <c r="J35" s="2238"/>
      <c r="K35" s="2238"/>
      <c r="L35" s="2238"/>
      <c r="M35" s="2123" t="s">
        <v>1941</v>
      </c>
      <c r="N35" s="2123"/>
      <c r="O35" s="2123"/>
      <c r="P35" s="2123"/>
      <c r="Q35" s="2123"/>
      <c r="R35" s="2123"/>
      <c r="S35" s="2123"/>
      <c r="T35" s="2123"/>
    </row>
    <row r="36" spans="2:20" s="2237" customFormat="1" ht="12.6" customHeight="1">
      <c r="B36" s="2258" t="s">
        <v>1971</v>
      </c>
      <c r="C36" s="2137"/>
      <c r="D36" s="2238"/>
      <c r="E36" s="2245"/>
      <c r="F36" s="2239"/>
      <c r="M36" s="3057" t="s">
        <v>1972</v>
      </c>
      <c r="N36" s="3057"/>
      <c r="O36" s="3057"/>
      <c r="P36" s="3057"/>
      <c r="Q36" s="3057"/>
      <c r="R36" s="3057"/>
      <c r="S36" s="3057"/>
      <c r="T36" s="3057"/>
    </row>
  </sheetData>
  <mergeCells count="14">
    <mergeCell ref="G10:S10"/>
    <mergeCell ref="T10:T11"/>
    <mergeCell ref="M35:T35"/>
    <mergeCell ref="M36:T36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" right="0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2"/>
  <sheetViews>
    <sheetView showGridLines="0" view="pageBreakPreview" zoomScaleSheetLayoutView="100" workbookViewId="0" topLeftCell="A1">
      <selection activeCell="E12" sqref="E12"/>
    </sheetView>
  </sheetViews>
  <sheetFormatPr defaultColWidth="8.28125" defaultRowHeight="15"/>
  <cols>
    <col min="1" max="1" width="3.28125" style="447" customWidth="1"/>
    <col min="2" max="2" width="29.8515625" style="447" customWidth="1"/>
    <col min="3" max="3" width="7.421875" style="458" customWidth="1"/>
    <col min="4" max="4" width="6.7109375" style="490" customWidth="1"/>
    <col min="5" max="5" width="9.57421875" style="583" customWidth="1"/>
    <col min="6" max="6" width="7.28125" style="578" customWidth="1"/>
    <col min="7" max="7" width="5.140625" style="447" customWidth="1"/>
    <col min="8" max="8" width="6.00390625" style="447" customWidth="1"/>
    <col min="9" max="9" width="5.28125" style="447" customWidth="1"/>
    <col min="10" max="12" width="5.140625" style="447" customWidth="1"/>
    <col min="13" max="13" width="5.57421875" style="447" customWidth="1"/>
    <col min="14" max="14" width="5.421875" style="447" customWidth="1"/>
    <col min="15" max="15" width="5.00390625" style="447" customWidth="1"/>
    <col min="16" max="16" width="5.28125" style="447" customWidth="1"/>
    <col min="17" max="17" width="5.421875" style="447" customWidth="1"/>
    <col min="18" max="18" width="4.8515625" style="447" customWidth="1"/>
    <col min="19" max="19" width="11.8515625" style="581" bestFit="1" customWidth="1"/>
    <col min="20" max="20" width="14.7109375" style="1890" bestFit="1" customWidth="1"/>
    <col min="21" max="16384" width="8.28125" style="447" customWidth="1"/>
  </cols>
  <sheetData>
    <row r="1" ht="13.5" thickBot="1"/>
    <row r="2" spans="1:20" ht="12.6" customHeight="1">
      <c r="A2" s="2119" t="s">
        <v>1439</v>
      </c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1"/>
    </row>
    <row r="3" spans="1:20" ht="8.45" customHeight="1">
      <c r="A3" s="2122" t="s">
        <v>10</v>
      </c>
      <c r="B3" s="2123"/>
      <c r="C3" s="2123"/>
      <c r="D3" s="2123"/>
      <c r="E3" s="2123"/>
      <c r="F3" s="2123"/>
      <c r="G3" s="2123"/>
      <c r="H3" s="2123"/>
      <c r="I3" s="2123"/>
      <c r="J3" s="2123"/>
      <c r="K3" s="2123"/>
      <c r="L3" s="2123"/>
      <c r="M3" s="2123"/>
      <c r="N3" s="2123"/>
      <c r="O3" s="2123"/>
      <c r="P3" s="2123"/>
      <c r="Q3" s="2123"/>
      <c r="R3" s="2123"/>
      <c r="S3" s="2123"/>
      <c r="T3" s="2124"/>
    </row>
    <row r="4" spans="1:20" ht="15">
      <c r="A4" s="2122" t="s">
        <v>11</v>
      </c>
      <c r="B4" s="2123"/>
      <c r="C4" s="2123"/>
      <c r="D4" s="2123"/>
      <c r="E4" s="2123"/>
      <c r="F4" s="2123"/>
      <c r="G4" s="2123"/>
      <c r="H4" s="2123"/>
      <c r="I4" s="2123"/>
      <c r="J4" s="2123"/>
      <c r="K4" s="2123"/>
      <c r="L4" s="2123"/>
      <c r="M4" s="2123"/>
      <c r="N4" s="2123"/>
      <c r="O4" s="2123"/>
      <c r="P4" s="2123"/>
      <c r="Q4" s="2123"/>
      <c r="R4" s="2123"/>
      <c r="S4" s="2123"/>
      <c r="T4" s="2124"/>
    </row>
    <row r="5" spans="1:20" ht="1.15" customHeight="1">
      <c r="A5" s="2125"/>
      <c r="B5" s="2126"/>
      <c r="C5" s="2127"/>
      <c r="D5" s="2128"/>
      <c r="E5" s="2129"/>
      <c r="F5" s="2130"/>
      <c r="G5" s="2126"/>
      <c r="H5" s="2126"/>
      <c r="I5" s="2126"/>
      <c r="J5" s="2126"/>
      <c r="K5" s="2126"/>
      <c r="L5" s="2126"/>
      <c r="M5" s="2126"/>
      <c r="N5" s="2126"/>
      <c r="O5" s="2126"/>
      <c r="P5" s="2126"/>
      <c r="Q5" s="2126"/>
      <c r="R5" s="2126"/>
      <c r="S5" s="2131"/>
      <c r="T5" s="2132"/>
    </row>
    <row r="6" spans="1:20" ht="15" customHeight="1">
      <c r="A6" s="2133" t="s">
        <v>130</v>
      </c>
      <c r="B6" s="2134"/>
      <c r="C6" s="2134"/>
      <c r="D6" s="2134"/>
      <c r="E6" s="2134"/>
      <c r="F6" s="2134"/>
      <c r="G6" s="2134"/>
      <c r="H6" s="2134"/>
      <c r="I6" s="2134"/>
      <c r="J6" s="2134"/>
      <c r="K6" s="2134"/>
      <c r="L6" s="2134"/>
      <c r="M6" s="2134"/>
      <c r="N6" s="2134"/>
      <c r="O6" s="2134"/>
      <c r="P6" s="2134"/>
      <c r="Q6" s="2134"/>
      <c r="R6" s="2134"/>
      <c r="S6" s="2134"/>
      <c r="T6" s="2135"/>
    </row>
    <row r="7" spans="1:20" ht="9" customHeight="1">
      <c r="A7" s="2136"/>
      <c r="B7" s="2126"/>
      <c r="C7" s="2127"/>
      <c r="D7" s="2128"/>
      <c r="E7" s="2129"/>
      <c r="F7" s="2130"/>
      <c r="G7" s="2126"/>
      <c r="H7" s="2126"/>
      <c r="I7" s="2126"/>
      <c r="J7" s="2126"/>
      <c r="K7" s="2126"/>
      <c r="L7" s="2126"/>
      <c r="M7" s="2126"/>
      <c r="N7" s="2126"/>
      <c r="O7" s="2126"/>
      <c r="P7" s="2126"/>
      <c r="Q7" s="2126"/>
      <c r="R7" s="2126"/>
      <c r="S7" s="2131"/>
      <c r="T7" s="2132"/>
    </row>
    <row r="8" spans="1:20" ht="15">
      <c r="A8" s="456" t="s">
        <v>1912</v>
      </c>
      <c r="B8" s="2126"/>
      <c r="C8" s="2137"/>
      <c r="D8" s="2128"/>
      <c r="E8" s="2129"/>
      <c r="F8" s="2130"/>
      <c r="G8" s="2126"/>
      <c r="H8" s="2126"/>
      <c r="I8" s="2126"/>
      <c r="J8" s="2126"/>
      <c r="K8" s="2126"/>
      <c r="L8" s="2126"/>
      <c r="M8" s="2126"/>
      <c r="N8" s="2126"/>
      <c r="O8" s="2126"/>
      <c r="P8" s="2126"/>
      <c r="Q8" s="2126"/>
      <c r="R8" s="2126"/>
      <c r="S8" s="2131"/>
      <c r="T8" s="2132"/>
    </row>
    <row r="9" spans="1:20" s="2146" customFormat="1" ht="12" thickBot="1">
      <c r="A9" s="2138" t="s">
        <v>2444</v>
      </c>
      <c r="B9" s="2139"/>
      <c r="C9" s="2140"/>
      <c r="D9" s="2141"/>
      <c r="E9" s="2141"/>
      <c r="F9" s="2142" t="s">
        <v>134</v>
      </c>
      <c r="G9" s="2143"/>
      <c r="H9" s="2143"/>
      <c r="I9" s="2143"/>
      <c r="J9" s="2139"/>
      <c r="K9" s="2139"/>
      <c r="L9" s="2139"/>
      <c r="M9" s="2139"/>
      <c r="N9" s="2139"/>
      <c r="O9" s="2139"/>
      <c r="P9" s="2139"/>
      <c r="Q9" s="2139"/>
      <c r="R9" s="2139"/>
      <c r="S9" s="2144"/>
      <c r="T9" s="2145"/>
    </row>
    <row r="10" spans="1:20" ht="13.15" customHeight="1" thickBot="1">
      <c r="A10" s="2147" t="s">
        <v>136</v>
      </c>
      <c r="B10" s="2148" t="s">
        <v>137</v>
      </c>
      <c r="C10" s="2149" t="s">
        <v>257</v>
      </c>
      <c r="D10" s="2150" t="s">
        <v>139</v>
      </c>
      <c r="E10" s="2307" t="s">
        <v>140</v>
      </c>
      <c r="F10" s="2308" t="s">
        <v>141</v>
      </c>
      <c r="G10" s="2153" t="s">
        <v>142</v>
      </c>
      <c r="H10" s="2154"/>
      <c r="I10" s="2154"/>
      <c r="J10" s="2154"/>
      <c r="K10" s="2154"/>
      <c r="L10" s="2154"/>
      <c r="M10" s="2154"/>
      <c r="N10" s="2154"/>
      <c r="O10" s="2154"/>
      <c r="P10" s="2154"/>
      <c r="Q10" s="2154"/>
      <c r="R10" s="2154"/>
      <c r="S10" s="2155"/>
      <c r="T10" s="2156" t="s">
        <v>143</v>
      </c>
    </row>
    <row r="11" spans="1:20" s="490" customFormat="1" ht="11.45" customHeight="1" thickBot="1">
      <c r="A11" s="2157"/>
      <c r="B11" s="2158"/>
      <c r="C11" s="2159"/>
      <c r="D11" s="2160"/>
      <c r="E11" s="2309"/>
      <c r="F11" s="2310"/>
      <c r="G11" s="2163" t="s">
        <v>144</v>
      </c>
      <c r="H11" s="2164" t="s">
        <v>145</v>
      </c>
      <c r="I11" s="2164" t="s">
        <v>146</v>
      </c>
      <c r="J11" s="2164" t="s">
        <v>147</v>
      </c>
      <c r="K11" s="2164" t="s">
        <v>148</v>
      </c>
      <c r="L11" s="2164" t="s">
        <v>149</v>
      </c>
      <c r="M11" s="2165" t="s">
        <v>150</v>
      </c>
      <c r="N11" s="2166" t="s">
        <v>151</v>
      </c>
      <c r="O11" s="2166" t="s">
        <v>152</v>
      </c>
      <c r="P11" s="2167" t="s">
        <v>153</v>
      </c>
      <c r="Q11" s="2167" t="s">
        <v>154</v>
      </c>
      <c r="R11" s="2167" t="s">
        <v>155</v>
      </c>
      <c r="S11" s="2167" t="s">
        <v>156</v>
      </c>
      <c r="T11" s="2168"/>
    </row>
    <row r="12" spans="1:20" s="518" customFormat="1" ht="12" customHeight="1">
      <c r="A12" s="2311"/>
      <c r="B12" s="3058"/>
      <c r="C12" s="2217"/>
      <c r="D12" s="2218"/>
      <c r="E12" s="2219"/>
      <c r="F12" s="2220"/>
      <c r="G12" s="2221"/>
      <c r="H12" s="2218"/>
      <c r="I12" s="2218"/>
      <c r="J12" s="2218"/>
      <c r="K12" s="2218"/>
      <c r="L12" s="2218"/>
      <c r="M12" s="2222"/>
      <c r="N12" s="1165"/>
      <c r="O12" s="1165"/>
      <c r="P12" s="2222"/>
      <c r="Q12" s="1165"/>
      <c r="R12" s="1165"/>
      <c r="S12" s="2298"/>
      <c r="T12" s="2294"/>
    </row>
    <row r="13" spans="1:20" s="518" customFormat="1" ht="31.15" customHeight="1">
      <c r="A13" s="2295">
        <v>1</v>
      </c>
      <c r="B13" s="2334" t="s">
        <v>2445</v>
      </c>
      <c r="C13" s="2314"/>
      <c r="D13" s="2315" t="s">
        <v>1915</v>
      </c>
      <c r="E13" s="2316">
        <v>10000</v>
      </c>
      <c r="F13" s="2220"/>
      <c r="G13" s="2221"/>
      <c r="H13" s="2218"/>
      <c r="I13" s="2218">
        <v>1</v>
      </c>
      <c r="J13" s="2218"/>
      <c r="K13" s="2218"/>
      <c r="L13" s="2218"/>
      <c r="M13" s="2222"/>
      <c r="N13" s="1165"/>
      <c r="O13" s="1165"/>
      <c r="P13" s="2222"/>
      <c r="Q13" s="1165"/>
      <c r="R13" s="1165"/>
      <c r="S13" s="3071">
        <v>10000</v>
      </c>
      <c r="T13" s="3079">
        <f>+S13*1</f>
        <v>10000</v>
      </c>
    </row>
    <row r="14" spans="1:20" s="518" customFormat="1" ht="8.45" customHeight="1">
      <c r="A14" s="2295"/>
      <c r="B14" s="3053"/>
      <c r="C14" s="2217"/>
      <c r="D14" s="2218"/>
      <c r="E14" s="3063"/>
      <c r="F14" s="2220"/>
      <c r="G14" s="2221"/>
      <c r="H14" s="2218"/>
      <c r="I14" s="2218"/>
      <c r="J14" s="2218"/>
      <c r="K14" s="2218"/>
      <c r="L14" s="2218"/>
      <c r="M14" s="2222"/>
      <c r="N14" s="1165"/>
      <c r="O14" s="1165"/>
      <c r="P14" s="2222"/>
      <c r="Q14" s="1165"/>
      <c r="R14" s="1165"/>
      <c r="S14" s="3072"/>
      <c r="T14" s="2294">
        <f>S14*E14</f>
        <v>0</v>
      </c>
    </row>
    <row r="15" spans="1:20" s="503" customFormat="1" ht="41.45" customHeight="1">
      <c r="A15" s="3064"/>
      <c r="B15" s="3064" t="s">
        <v>2446</v>
      </c>
      <c r="C15" s="2206"/>
      <c r="D15" s="2207" t="s">
        <v>1915</v>
      </c>
      <c r="E15" s="2208">
        <v>75000</v>
      </c>
      <c r="F15" s="2321"/>
      <c r="G15" s="2210"/>
      <c r="H15" s="2207"/>
      <c r="I15" s="2207">
        <v>1</v>
      </c>
      <c r="J15" s="2207"/>
      <c r="K15" s="2207"/>
      <c r="L15" s="2207"/>
      <c r="M15" s="2211"/>
      <c r="N15" s="2212"/>
      <c r="O15" s="2212"/>
      <c r="P15" s="2211"/>
      <c r="Q15" s="2212"/>
      <c r="R15" s="2212"/>
      <c r="S15" s="3071">
        <v>75000</v>
      </c>
      <c r="T15" s="2214">
        <f>+S15*1</f>
        <v>75000</v>
      </c>
    </row>
    <row r="16" spans="1:20" s="2203" customFormat="1" ht="14.45" customHeight="1">
      <c r="A16" s="2192"/>
      <c r="B16" s="2193" t="s">
        <v>1956</v>
      </c>
      <c r="C16" s="2194"/>
      <c r="D16" s="2195"/>
      <c r="E16" s="2196"/>
      <c r="F16" s="2197" t="s">
        <v>2429</v>
      </c>
      <c r="G16" s="2198"/>
      <c r="H16" s="2195"/>
      <c r="I16" s="2195"/>
      <c r="J16" s="2195"/>
      <c r="K16" s="2195"/>
      <c r="L16" s="2195"/>
      <c r="M16" s="2199"/>
      <c r="N16" s="2200"/>
      <c r="O16" s="2200"/>
      <c r="P16" s="2199"/>
      <c r="Q16" s="2200"/>
      <c r="R16" s="2200"/>
      <c r="S16" s="2201"/>
      <c r="T16" s="2202">
        <f aca="true" t="shared" si="0" ref="T16:T25">E16*S16</f>
        <v>0</v>
      </c>
    </row>
    <row r="17" spans="1:20" s="503" customFormat="1" ht="11.45" customHeight="1">
      <c r="A17" s="2204"/>
      <c r="B17" s="2327" t="s">
        <v>2447</v>
      </c>
      <c r="C17" s="2277"/>
      <c r="D17" s="2207" t="s">
        <v>960</v>
      </c>
      <c r="E17" s="2208">
        <v>350</v>
      </c>
      <c r="F17" s="2209"/>
      <c r="G17" s="2210"/>
      <c r="H17" s="2207"/>
      <c r="I17" s="2207">
        <v>20</v>
      </c>
      <c r="J17" s="2207"/>
      <c r="K17" s="2207"/>
      <c r="L17" s="2207"/>
      <c r="M17" s="2211"/>
      <c r="N17" s="2212"/>
      <c r="O17" s="2212"/>
      <c r="P17" s="2211"/>
      <c r="Q17" s="2212"/>
      <c r="R17" s="2212"/>
      <c r="S17" s="2213">
        <v>350</v>
      </c>
      <c r="T17" s="2214">
        <f aca="true" t="shared" si="1" ref="T17:T22">+S17*I17</f>
        <v>7000</v>
      </c>
    </row>
    <row r="18" spans="1:20" s="503" customFormat="1" ht="14.45" customHeight="1">
      <c r="A18" s="2204"/>
      <c r="B18" s="2327" t="s">
        <v>2448</v>
      </c>
      <c r="C18" s="2206"/>
      <c r="D18" s="2207" t="s">
        <v>196</v>
      </c>
      <c r="E18" s="2208">
        <v>150</v>
      </c>
      <c r="F18" s="2209"/>
      <c r="G18" s="2210"/>
      <c r="H18" s="2207"/>
      <c r="I18" s="2207">
        <v>4</v>
      </c>
      <c r="J18" s="2207"/>
      <c r="K18" s="2207"/>
      <c r="L18" s="2207"/>
      <c r="M18" s="2211"/>
      <c r="N18" s="2212"/>
      <c r="O18" s="2212"/>
      <c r="P18" s="2211"/>
      <c r="Q18" s="2212"/>
      <c r="R18" s="2212"/>
      <c r="S18" s="2213">
        <v>150</v>
      </c>
      <c r="T18" s="2214">
        <f t="shared" si="1"/>
        <v>600</v>
      </c>
    </row>
    <row r="19" spans="1:20" s="503" customFormat="1" ht="14.45" customHeight="1">
      <c r="A19" s="2204"/>
      <c r="B19" s="2327" t="s">
        <v>2449</v>
      </c>
      <c r="C19" s="2206"/>
      <c r="D19" s="2207" t="s">
        <v>960</v>
      </c>
      <c r="E19" s="2208">
        <v>65</v>
      </c>
      <c r="F19" s="2209"/>
      <c r="G19" s="2210"/>
      <c r="H19" s="2207"/>
      <c r="I19" s="2207">
        <v>33</v>
      </c>
      <c r="J19" s="2207"/>
      <c r="K19" s="2207"/>
      <c r="L19" s="2207"/>
      <c r="M19" s="2211"/>
      <c r="N19" s="2212"/>
      <c r="O19" s="2212"/>
      <c r="P19" s="2211"/>
      <c r="Q19" s="2212"/>
      <c r="R19" s="2212"/>
      <c r="S19" s="2213">
        <v>65</v>
      </c>
      <c r="T19" s="2214">
        <f t="shared" si="1"/>
        <v>2145</v>
      </c>
    </row>
    <row r="20" spans="1:20" s="518" customFormat="1" ht="11.45" customHeight="1">
      <c r="A20" s="2218"/>
      <c r="B20" s="3053" t="s">
        <v>1967</v>
      </c>
      <c r="C20" s="2217"/>
      <c r="D20" s="2215" t="s">
        <v>278</v>
      </c>
      <c r="E20" s="2292">
        <v>600</v>
      </c>
      <c r="F20" s="2220"/>
      <c r="G20" s="2221"/>
      <c r="H20" s="2218"/>
      <c r="I20" s="2218">
        <v>2</v>
      </c>
      <c r="J20" s="2218"/>
      <c r="K20" s="2218"/>
      <c r="L20" s="2218"/>
      <c r="M20" s="2222"/>
      <c r="N20" s="1165"/>
      <c r="O20" s="1165"/>
      <c r="P20" s="2222"/>
      <c r="Q20" s="1165"/>
      <c r="R20" s="1165"/>
      <c r="S20" s="2324">
        <v>600</v>
      </c>
      <c r="T20" s="2294">
        <f t="shared" si="1"/>
        <v>1200</v>
      </c>
    </row>
    <row r="21" spans="1:20" s="503" customFormat="1" ht="10.9" customHeight="1">
      <c r="A21" s="2204"/>
      <c r="B21" s="2327" t="s">
        <v>2450</v>
      </c>
      <c r="C21" s="2206"/>
      <c r="D21" s="2207" t="s">
        <v>960</v>
      </c>
      <c r="E21" s="2208">
        <v>3000</v>
      </c>
      <c r="F21" s="2209"/>
      <c r="G21" s="2210"/>
      <c r="H21" s="2207"/>
      <c r="I21" s="2207">
        <v>1</v>
      </c>
      <c r="J21" s="2207"/>
      <c r="K21" s="2207"/>
      <c r="L21" s="2207"/>
      <c r="M21" s="2211"/>
      <c r="N21" s="2212"/>
      <c r="O21" s="2212"/>
      <c r="P21" s="2211"/>
      <c r="Q21" s="2212"/>
      <c r="R21" s="2212"/>
      <c r="S21" s="2213">
        <v>3000</v>
      </c>
      <c r="T21" s="2214">
        <f t="shared" si="1"/>
        <v>3000</v>
      </c>
    </row>
    <row r="22" spans="1:20" s="503" customFormat="1" ht="9" customHeight="1">
      <c r="A22" s="2204"/>
      <c r="B22" s="3055" t="s">
        <v>2451</v>
      </c>
      <c r="C22" s="2206"/>
      <c r="D22" s="2207" t="s">
        <v>278</v>
      </c>
      <c r="E22" s="2208">
        <v>10</v>
      </c>
      <c r="F22" s="2209"/>
      <c r="G22" s="2210"/>
      <c r="H22" s="2207"/>
      <c r="I22" s="2207">
        <v>105</v>
      </c>
      <c r="J22" s="2207"/>
      <c r="K22" s="2207"/>
      <c r="L22" s="2207"/>
      <c r="M22" s="2211"/>
      <c r="N22" s="2212"/>
      <c r="O22" s="2212"/>
      <c r="P22" s="2211"/>
      <c r="Q22" s="2212"/>
      <c r="R22" s="2212"/>
      <c r="S22" s="2213">
        <v>10</v>
      </c>
      <c r="T22" s="2214">
        <f t="shared" si="1"/>
        <v>1050</v>
      </c>
    </row>
    <row r="23" spans="1:20" s="503" customFormat="1" ht="6.6" customHeight="1">
      <c r="A23" s="2204"/>
      <c r="B23" s="2327"/>
      <c r="C23" s="2206"/>
      <c r="D23" s="2207"/>
      <c r="E23" s="2208"/>
      <c r="F23" s="2209"/>
      <c r="G23" s="2210"/>
      <c r="H23" s="2207"/>
      <c r="I23" s="2207"/>
      <c r="J23" s="2207"/>
      <c r="K23" s="2207"/>
      <c r="L23" s="2207"/>
      <c r="M23" s="2211"/>
      <c r="N23" s="2212"/>
      <c r="O23" s="2212"/>
      <c r="P23" s="2211"/>
      <c r="Q23" s="2212"/>
      <c r="R23" s="2212"/>
      <c r="S23" s="2226"/>
      <c r="T23" s="2214">
        <f t="shared" si="0"/>
        <v>0</v>
      </c>
    </row>
    <row r="24" spans="1:20" s="503" customFormat="1" ht="33" customHeight="1">
      <c r="A24" s="2204"/>
      <c r="B24" s="3060" t="s">
        <v>2452</v>
      </c>
      <c r="C24" s="2206"/>
      <c r="D24" s="2207" t="s">
        <v>1915</v>
      </c>
      <c r="E24" s="2208">
        <v>7000</v>
      </c>
      <c r="F24" s="2209"/>
      <c r="G24" s="2210"/>
      <c r="H24" s="2207">
        <v>1</v>
      </c>
      <c r="I24" s="2207"/>
      <c r="J24" s="2207"/>
      <c r="K24" s="2207"/>
      <c r="L24" s="2207">
        <v>1</v>
      </c>
      <c r="M24" s="2211"/>
      <c r="N24" s="2212"/>
      <c r="O24" s="2212">
        <v>1</v>
      </c>
      <c r="P24" s="2211"/>
      <c r="Q24" s="2212">
        <v>1</v>
      </c>
      <c r="R24" s="2212"/>
      <c r="S24" s="2213">
        <v>7000</v>
      </c>
      <c r="T24" s="2214">
        <f>+S24*4</f>
        <v>28000</v>
      </c>
    </row>
    <row r="25" spans="1:20" s="503" customFormat="1" ht="10.15" customHeight="1">
      <c r="A25" s="2204"/>
      <c r="B25" s="2327"/>
      <c r="C25" s="2206"/>
      <c r="D25" s="2207"/>
      <c r="E25" s="2208"/>
      <c r="F25" s="2209"/>
      <c r="G25" s="2210"/>
      <c r="H25" s="2207"/>
      <c r="I25" s="2207"/>
      <c r="J25" s="2207"/>
      <c r="K25" s="2207"/>
      <c r="L25" s="2207"/>
      <c r="M25" s="2211"/>
      <c r="N25" s="2212"/>
      <c r="O25" s="2212"/>
      <c r="P25" s="2211"/>
      <c r="Q25" s="2212"/>
      <c r="R25" s="2212"/>
      <c r="S25" s="2226"/>
      <c r="T25" s="2214">
        <f t="shared" si="0"/>
        <v>0</v>
      </c>
    </row>
    <row r="26" spans="1:20" s="503" customFormat="1" ht="39" customHeight="1">
      <c r="A26" s="2204"/>
      <c r="B26" s="3060" t="s">
        <v>2453</v>
      </c>
      <c r="C26" s="2206"/>
      <c r="D26" s="2207" t="s">
        <v>1915</v>
      </c>
      <c r="E26" s="2208">
        <v>12000</v>
      </c>
      <c r="F26" s="2209"/>
      <c r="G26" s="2210"/>
      <c r="H26" s="2207"/>
      <c r="I26" s="2207"/>
      <c r="J26" s="2207"/>
      <c r="K26" s="2207"/>
      <c r="L26" s="2207"/>
      <c r="M26" s="2211"/>
      <c r="N26" s="2212"/>
      <c r="O26" s="2212"/>
      <c r="P26" s="2211">
        <v>1</v>
      </c>
      <c r="Q26" s="2212"/>
      <c r="R26" s="2212"/>
      <c r="S26" s="2213">
        <v>12000</v>
      </c>
      <c r="T26" s="2214">
        <f>+S26*P26</f>
        <v>12000</v>
      </c>
    </row>
    <row r="27" spans="1:20" s="503" customFormat="1" ht="10.15" customHeight="1">
      <c r="A27" s="3061"/>
      <c r="B27" s="2229" t="s">
        <v>1938</v>
      </c>
      <c r="C27" s="2230"/>
      <c r="D27" s="2231"/>
      <c r="E27" s="2232"/>
      <c r="F27" s="2233"/>
      <c r="G27" s="2210"/>
      <c r="H27" s="2210"/>
      <c r="I27" s="2210"/>
      <c r="J27" s="2210"/>
      <c r="K27" s="2210"/>
      <c r="L27" s="2210"/>
      <c r="M27" s="2210"/>
      <c r="N27" s="2210"/>
      <c r="O27" s="2210"/>
      <c r="P27" s="2210"/>
      <c r="Q27" s="2210"/>
      <c r="R27" s="2210"/>
      <c r="S27" s="2234"/>
      <c r="T27" s="3062">
        <f>SUM(T13:T26)</f>
        <v>139995</v>
      </c>
    </row>
    <row r="28" spans="1:20" s="2237" customFormat="1" ht="11.25" hidden="1">
      <c r="A28" s="2236"/>
      <c r="C28" s="2137"/>
      <c r="D28" s="2238"/>
      <c r="E28" s="2129"/>
      <c r="F28" s="2239"/>
      <c r="G28" s="2126"/>
      <c r="H28" s="2126"/>
      <c r="I28" s="2240"/>
      <c r="J28" s="2240"/>
      <c r="K28" s="2240"/>
      <c r="L28" s="2240"/>
      <c r="M28" s="2126"/>
      <c r="N28" s="2241"/>
      <c r="S28" s="2242"/>
      <c r="T28" s="2243"/>
    </row>
    <row r="29" spans="1:20" s="2237" customFormat="1" ht="8.45" customHeight="1">
      <c r="A29" s="2244" t="s">
        <v>1939</v>
      </c>
      <c r="C29" s="2137"/>
      <c r="D29" s="2238"/>
      <c r="E29" s="2245"/>
      <c r="F29" s="2239"/>
      <c r="N29" s="2246"/>
      <c r="O29" s="2241"/>
      <c r="S29" s="2242"/>
      <c r="T29" s="2243"/>
    </row>
    <row r="30" spans="1:20" s="2237" customFormat="1" ht="11.45" customHeight="1">
      <c r="A30" s="2247" t="s">
        <v>245</v>
      </c>
      <c r="C30" s="2248"/>
      <c r="D30" s="2249"/>
      <c r="E30" s="2239"/>
      <c r="F30" s="2238"/>
      <c r="G30" s="2238"/>
      <c r="H30" s="2238"/>
      <c r="I30" s="2238"/>
      <c r="J30" s="2238"/>
      <c r="K30" s="2238"/>
      <c r="L30" s="2238"/>
      <c r="M30" s="2238"/>
      <c r="N30" s="2238"/>
      <c r="O30" s="2238"/>
      <c r="P30" s="2238"/>
      <c r="Q30" s="2238"/>
      <c r="R30" s="2242"/>
      <c r="S30" s="2253"/>
      <c r="T30" s="2254"/>
    </row>
    <row r="31" spans="1:20" s="2237" customFormat="1" ht="21.6" customHeight="1">
      <c r="A31" s="2247"/>
      <c r="B31" s="2331" t="s">
        <v>1940</v>
      </c>
      <c r="C31" s="2126"/>
      <c r="D31" s="2249"/>
      <c r="E31" s="2239"/>
      <c r="F31" s="2238"/>
      <c r="G31" s="2238"/>
      <c r="H31" s="2238"/>
      <c r="I31" s="2238"/>
      <c r="J31" s="2238"/>
      <c r="K31" s="2238"/>
      <c r="L31" s="2238"/>
      <c r="M31" s="2123" t="s">
        <v>1941</v>
      </c>
      <c r="N31" s="2123"/>
      <c r="O31" s="2123"/>
      <c r="P31" s="2123"/>
      <c r="Q31" s="2123"/>
      <c r="R31" s="2123"/>
      <c r="S31" s="2123"/>
      <c r="T31" s="2123"/>
    </row>
    <row r="32" spans="2:20" s="2237" customFormat="1" ht="12.6" customHeight="1">
      <c r="B32" s="2258" t="s">
        <v>1971</v>
      </c>
      <c r="C32" s="2137"/>
      <c r="D32" s="2238"/>
      <c r="E32" s="2245"/>
      <c r="F32" s="2239"/>
      <c r="M32" s="3057" t="s">
        <v>1972</v>
      </c>
      <c r="N32" s="3057"/>
      <c r="O32" s="3057"/>
      <c r="P32" s="3057"/>
      <c r="Q32" s="3057"/>
      <c r="R32" s="3057"/>
      <c r="S32" s="3057"/>
      <c r="T32" s="3057"/>
    </row>
  </sheetData>
  <mergeCells count="14">
    <mergeCell ref="G10:S10"/>
    <mergeCell ref="T10:T11"/>
    <mergeCell ref="M31:T31"/>
    <mergeCell ref="M32:T32"/>
    <mergeCell ref="A2:T2"/>
    <mergeCell ref="A3:T3"/>
    <mergeCell ref="A4:T4"/>
    <mergeCell ref="A6:T6"/>
    <mergeCell ref="A10:A11"/>
    <mergeCell ref="B10:B11"/>
    <mergeCell ref="C10:C11"/>
    <mergeCell ref="D10:D11"/>
    <mergeCell ref="E10:E11"/>
    <mergeCell ref="F10:F11"/>
  </mergeCells>
  <printOptions horizontalCentered="1"/>
  <pageMargins left="0" right="0" top="0.75" bottom="0.75" header="0.3" footer="0.3"/>
  <pageSetup fitToHeight="0" fitToWidth="1" horizontalDpi="600" verticalDpi="600" orientation="landscape" paperSize="5" r:id="rId1"/>
  <headerFooter>
    <oddFooter>&amp;LPrepared at  Budget Office     &amp;D&amp;RPage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6"/>
  <sheetViews>
    <sheetView showGridLines="0" zoomScaleSheetLayoutView="100" workbookViewId="0" topLeftCell="A1">
      <pane xSplit="2" ySplit="7" topLeftCell="D8" activePane="bottomRight" state="frozen"/>
      <selection pane="topLeft" activeCell="F143" sqref="F143"/>
      <selection pane="topRight" activeCell="F143" sqref="F143"/>
      <selection pane="bottomLeft" activeCell="F143" sqref="F143"/>
      <selection pane="bottomRight" activeCell="F143" sqref="F143"/>
    </sheetView>
  </sheetViews>
  <sheetFormatPr defaultColWidth="8.28125" defaultRowHeight="15"/>
  <cols>
    <col min="1" max="1" width="16.140625" style="447" customWidth="1"/>
    <col min="2" max="2" width="50.28125" style="447" customWidth="1"/>
    <col min="3" max="3" width="21.28125" style="458" customWidth="1"/>
    <col min="4" max="4" width="11.00390625" style="490" customWidth="1"/>
    <col min="5" max="5" width="10.7109375" style="583" customWidth="1"/>
    <col min="6" max="6" width="15.421875" style="578" customWidth="1"/>
    <col min="7" max="7" width="7.421875" style="447" customWidth="1"/>
    <col min="8" max="9" width="7.00390625" style="447" customWidth="1"/>
    <col min="10" max="10" width="6.7109375" style="447" customWidth="1"/>
    <col min="11" max="11" width="7.28125" style="447" customWidth="1"/>
    <col min="12" max="12" width="7.140625" style="447" customWidth="1"/>
    <col min="13" max="13" width="7.00390625" style="447" customWidth="1"/>
    <col min="14" max="15" width="6.00390625" style="447" customWidth="1"/>
    <col min="16" max="16" width="6.7109375" style="447" customWidth="1"/>
    <col min="17" max="18" width="7.00390625" style="447" customWidth="1"/>
    <col min="19" max="19" width="7.7109375" style="581" customWidth="1"/>
    <col min="20" max="20" width="23.00390625" style="583" bestFit="1" customWidth="1"/>
    <col min="21" max="16384" width="8.28125" style="447" customWidth="1"/>
  </cols>
  <sheetData>
    <row r="1" spans="1:20" ht="15" customHeight="1">
      <c r="A1" s="444" t="s">
        <v>130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6"/>
    </row>
    <row r="2" spans="1:20" ht="15">
      <c r="A2" s="448"/>
      <c r="B2" s="449"/>
      <c r="C2" s="450"/>
      <c r="D2" s="451"/>
      <c r="E2" s="452"/>
      <c r="F2" s="453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54"/>
      <c r="T2" s="455"/>
    </row>
    <row r="3" spans="1:20" ht="15">
      <c r="A3" s="456" t="s">
        <v>409</v>
      </c>
      <c r="B3" s="457" t="s">
        <v>2454</v>
      </c>
      <c r="D3" s="451"/>
      <c r="E3" s="452"/>
      <c r="F3" s="453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4"/>
      <c r="T3" s="455"/>
    </row>
    <row r="4" spans="1:20" ht="15">
      <c r="A4" s="459" t="s">
        <v>133</v>
      </c>
      <c r="B4" s="449" t="s">
        <v>1020</v>
      </c>
      <c r="C4" s="460" t="s">
        <v>134</v>
      </c>
      <c r="D4" s="461"/>
      <c r="E4" s="461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54"/>
      <c r="T4" s="455"/>
    </row>
    <row r="5" spans="1:20" ht="13.5" thickBot="1">
      <c r="A5" s="462" t="s">
        <v>135</v>
      </c>
      <c r="B5" s="463"/>
      <c r="C5" s="464"/>
      <c r="D5" s="465"/>
      <c r="E5" s="466"/>
      <c r="F5" s="467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8"/>
      <c r="T5" s="469"/>
    </row>
    <row r="6" spans="1:20" ht="13.5" thickBot="1">
      <c r="A6" s="470" t="s">
        <v>136</v>
      </c>
      <c r="B6" s="470" t="s">
        <v>137</v>
      </c>
      <c r="C6" s="471" t="s">
        <v>257</v>
      </c>
      <c r="D6" s="472" t="s">
        <v>139</v>
      </c>
      <c r="E6" s="473" t="s">
        <v>140</v>
      </c>
      <c r="F6" s="474" t="s">
        <v>141</v>
      </c>
      <c r="G6" s="475" t="s">
        <v>142</v>
      </c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7"/>
      <c r="T6" s="478" t="s">
        <v>143</v>
      </c>
    </row>
    <row r="7" spans="1:20" s="490" customFormat="1" ht="13.5" thickBot="1">
      <c r="A7" s="479"/>
      <c r="B7" s="479"/>
      <c r="C7" s="480"/>
      <c r="D7" s="481"/>
      <c r="E7" s="482"/>
      <c r="F7" s="483"/>
      <c r="G7" s="484" t="s">
        <v>144</v>
      </c>
      <c r="H7" s="485" t="s">
        <v>145</v>
      </c>
      <c r="I7" s="485" t="s">
        <v>146</v>
      </c>
      <c r="J7" s="485" t="s">
        <v>147</v>
      </c>
      <c r="K7" s="485" t="s">
        <v>148</v>
      </c>
      <c r="L7" s="485" t="s">
        <v>149</v>
      </c>
      <c r="M7" s="486" t="s">
        <v>150</v>
      </c>
      <c r="N7" s="487" t="s">
        <v>151</v>
      </c>
      <c r="O7" s="487" t="s">
        <v>152</v>
      </c>
      <c r="P7" s="488" t="s">
        <v>153</v>
      </c>
      <c r="Q7" s="488" t="s">
        <v>154</v>
      </c>
      <c r="R7" s="488" t="s">
        <v>155</v>
      </c>
      <c r="S7" s="488" t="s">
        <v>156</v>
      </c>
      <c r="T7" s="489"/>
    </row>
    <row r="8" spans="1:20" s="195" customFormat="1" ht="15">
      <c r="A8" s="1251"/>
      <c r="B8" s="1251"/>
      <c r="C8" s="1253"/>
      <c r="D8" s="1254"/>
      <c r="E8" s="1255"/>
      <c r="F8" s="1256"/>
      <c r="G8" s="1257"/>
      <c r="H8" s="1251"/>
      <c r="I8" s="1251"/>
      <c r="J8" s="1251"/>
      <c r="K8" s="1251"/>
      <c r="L8" s="1251"/>
      <c r="M8" s="1258"/>
      <c r="N8" s="1259"/>
      <c r="O8" s="1259"/>
      <c r="P8" s="1259"/>
      <c r="Q8" s="1259"/>
      <c r="R8" s="1259"/>
      <c r="S8" s="259"/>
      <c r="T8" s="1259"/>
    </row>
    <row r="9" spans="1:20" s="518" customFormat="1" ht="15">
      <c r="A9" s="1260"/>
      <c r="B9" s="3080" t="s">
        <v>2455</v>
      </c>
      <c r="C9" s="1845"/>
      <c r="D9" s="3081"/>
      <c r="E9" s="1846"/>
      <c r="F9" s="511"/>
      <c r="G9" s="512"/>
      <c r="H9" s="513"/>
      <c r="I9" s="513"/>
      <c r="J9" s="513"/>
      <c r="K9" s="513"/>
      <c r="L9" s="513"/>
      <c r="M9" s="514"/>
      <c r="N9" s="515"/>
      <c r="O9" s="515"/>
      <c r="P9" s="514"/>
      <c r="Q9" s="515"/>
      <c r="R9" s="515"/>
      <c r="S9" s="1849"/>
      <c r="T9" s="520"/>
    </row>
    <row r="10" spans="1:20" s="503" customFormat="1" ht="15">
      <c r="A10" s="3082">
        <v>1</v>
      </c>
      <c r="B10" s="3083" t="s">
        <v>2456</v>
      </c>
      <c r="C10" s="1253"/>
      <c r="D10" s="1315" t="s">
        <v>411</v>
      </c>
      <c r="E10" s="1255">
        <v>47.73</v>
      </c>
      <c r="F10" s="496"/>
      <c r="G10" s="3084">
        <v>5</v>
      </c>
      <c r="H10" s="3085"/>
      <c r="I10" s="3086"/>
      <c r="J10" s="3084">
        <v>5</v>
      </c>
      <c r="K10" s="3085"/>
      <c r="L10" s="3086"/>
      <c r="M10" s="3084">
        <v>5</v>
      </c>
      <c r="N10" s="3085"/>
      <c r="O10" s="3086"/>
      <c r="P10" s="3084">
        <v>5</v>
      </c>
      <c r="Q10" s="3085"/>
      <c r="R10" s="3086"/>
      <c r="S10" s="501">
        <f>SUM(G10:R10)</f>
        <v>20</v>
      </c>
      <c r="T10" s="502">
        <f>E10*S10</f>
        <v>954.5999999999999</v>
      </c>
    </row>
    <row r="11" spans="1:20" s="503" customFormat="1" ht="15">
      <c r="A11" s="559">
        <v>2</v>
      </c>
      <c r="B11" s="3087" t="s">
        <v>2457</v>
      </c>
      <c r="C11" s="1276"/>
      <c r="D11" s="2377" t="s">
        <v>164</v>
      </c>
      <c r="E11" s="495">
        <v>128.44</v>
      </c>
      <c r="F11" s="496"/>
      <c r="G11" s="3088">
        <v>10</v>
      </c>
      <c r="H11" s="3085"/>
      <c r="I11" s="3086"/>
      <c r="J11" s="3088">
        <v>10</v>
      </c>
      <c r="K11" s="3085"/>
      <c r="L11" s="3086"/>
      <c r="M11" s="3088">
        <v>10</v>
      </c>
      <c r="N11" s="3085"/>
      <c r="O11" s="3086"/>
      <c r="P11" s="3088">
        <v>10</v>
      </c>
      <c r="Q11" s="3085"/>
      <c r="R11" s="3086"/>
      <c r="S11" s="501">
        <f>SUM(G11:R11)</f>
        <v>40</v>
      </c>
      <c r="T11" s="502">
        <f>E11*S11</f>
        <v>5137.6</v>
      </c>
    </row>
    <row r="12" spans="1:20" s="518" customFormat="1" ht="15">
      <c r="A12" s="1162">
        <v>3</v>
      </c>
      <c r="B12" s="3087" t="s">
        <v>2458</v>
      </c>
      <c r="C12" s="1845"/>
      <c r="D12" s="2389" t="s">
        <v>164</v>
      </c>
      <c r="E12" s="510">
        <v>169.4</v>
      </c>
      <c r="F12" s="511"/>
      <c r="G12" s="3089">
        <v>2</v>
      </c>
      <c r="H12" s="3090"/>
      <c r="I12" s="3091"/>
      <c r="J12" s="3089">
        <v>2</v>
      </c>
      <c r="K12" s="3090"/>
      <c r="L12" s="3091"/>
      <c r="M12" s="3089">
        <v>2</v>
      </c>
      <c r="N12" s="3090"/>
      <c r="O12" s="3091"/>
      <c r="P12" s="3089">
        <v>2</v>
      </c>
      <c r="Q12" s="3090"/>
      <c r="R12" s="3091"/>
      <c r="S12" s="501">
        <f>SUM(G12:R12)</f>
        <v>8</v>
      </c>
      <c r="T12" s="502">
        <f>E12*S12</f>
        <v>1355.2</v>
      </c>
    </row>
    <row r="13" spans="1:20" s="503" customFormat="1" ht="15">
      <c r="A13" s="559">
        <v>4</v>
      </c>
      <c r="B13" s="3087" t="s">
        <v>2459</v>
      </c>
      <c r="C13" s="1276"/>
      <c r="D13" s="2377" t="s">
        <v>196</v>
      </c>
      <c r="E13" s="495">
        <v>87.4</v>
      </c>
      <c r="F13" s="496"/>
      <c r="G13" s="3084">
        <v>2</v>
      </c>
      <c r="H13" s="3085"/>
      <c r="I13" s="3086"/>
      <c r="J13" s="3084">
        <v>2</v>
      </c>
      <c r="K13" s="3085"/>
      <c r="L13" s="3086"/>
      <c r="M13" s="3084">
        <v>2</v>
      </c>
      <c r="N13" s="3085"/>
      <c r="O13" s="3086"/>
      <c r="P13" s="3084">
        <v>2</v>
      </c>
      <c r="Q13" s="3085"/>
      <c r="R13" s="3086"/>
      <c r="S13" s="501">
        <f aca="true" t="shared" si="0" ref="S13">SUM(G13:R13)</f>
        <v>8</v>
      </c>
      <c r="T13" s="502">
        <f aca="true" t="shared" si="1" ref="T13">E13*S13</f>
        <v>699.2</v>
      </c>
    </row>
    <row r="14" spans="1:20" s="503" customFormat="1" ht="15">
      <c r="A14" s="559">
        <v>5</v>
      </c>
      <c r="B14" s="560" t="s">
        <v>2460</v>
      </c>
      <c r="C14" s="1276"/>
      <c r="D14" s="2377" t="s">
        <v>419</v>
      </c>
      <c r="E14" s="495">
        <v>70</v>
      </c>
      <c r="F14" s="496"/>
      <c r="G14" s="3084">
        <v>2</v>
      </c>
      <c r="H14" s="3085"/>
      <c r="I14" s="3086"/>
      <c r="J14" s="3084">
        <v>2</v>
      </c>
      <c r="K14" s="3085"/>
      <c r="L14" s="3086"/>
      <c r="M14" s="3084">
        <v>2</v>
      </c>
      <c r="N14" s="3085"/>
      <c r="O14" s="3086"/>
      <c r="P14" s="3084">
        <v>2</v>
      </c>
      <c r="Q14" s="3085"/>
      <c r="R14" s="3086"/>
      <c r="S14" s="501">
        <f>SUM(G14:R14)</f>
        <v>8</v>
      </c>
      <c r="T14" s="502">
        <f>E14*S14</f>
        <v>560</v>
      </c>
    </row>
    <row r="15" spans="1:20" s="518" customFormat="1" ht="15">
      <c r="A15" s="513"/>
      <c r="B15" s="3080" t="s">
        <v>2461</v>
      </c>
      <c r="C15" s="1845"/>
      <c r="D15" s="2389"/>
      <c r="E15" s="510"/>
      <c r="F15" s="511"/>
      <c r="G15" s="3084"/>
      <c r="H15" s="3085"/>
      <c r="I15" s="3086"/>
      <c r="J15" s="3084"/>
      <c r="K15" s="3085"/>
      <c r="L15" s="3086"/>
      <c r="M15" s="3084"/>
      <c r="N15" s="3085"/>
      <c r="O15" s="3086"/>
      <c r="P15" s="3084"/>
      <c r="Q15" s="3085"/>
      <c r="R15" s="3086"/>
      <c r="S15" s="516"/>
      <c r="T15" s="520"/>
    </row>
    <row r="16" spans="1:20" s="503" customFormat="1" ht="15">
      <c r="A16" s="559">
        <v>6</v>
      </c>
      <c r="B16" s="3087" t="s">
        <v>2462</v>
      </c>
      <c r="C16" s="1276"/>
      <c r="D16" s="2377" t="s">
        <v>196</v>
      </c>
      <c r="E16" s="495">
        <v>19.73</v>
      </c>
      <c r="F16" s="496"/>
      <c r="G16" s="3084">
        <v>4</v>
      </c>
      <c r="H16" s="3085"/>
      <c r="I16" s="3086"/>
      <c r="J16" s="3084">
        <v>4</v>
      </c>
      <c r="K16" s="3085"/>
      <c r="L16" s="3086"/>
      <c r="M16" s="3084">
        <v>4</v>
      </c>
      <c r="N16" s="3085"/>
      <c r="O16" s="3086"/>
      <c r="P16" s="3084">
        <v>4</v>
      </c>
      <c r="Q16" s="3085"/>
      <c r="R16" s="3086"/>
      <c r="S16" s="501">
        <f>SUM(G16:R16)</f>
        <v>16</v>
      </c>
      <c r="T16" s="502">
        <f>E16*S16</f>
        <v>315.68</v>
      </c>
    </row>
    <row r="17" spans="1:20" s="503" customFormat="1" ht="15">
      <c r="A17" s="559">
        <v>7</v>
      </c>
      <c r="B17" s="560" t="s">
        <v>2463</v>
      </c>
      <c r="C17" s="1276"/>
      <c r="D17" s="2377" t="s">
        <v>196</v>
      </c>
      <c r="E17" s="495">
        <v>96.2</v>
      </c>
      <c r="F17" s="496"/>
      <c r="G17" s="3084">
        <v>4</v>
      </c>
      <c r="H17" s="3085"/>
      <c r="I17" s="3086"/>
      <c r="J17" s="3084">
        <v>4</v>
      </c>
      <c r="K17" s="3085"/>
      <c r="L17" s="3086"/>
      <c r="M17" s="3084">
        <v>0</v>
      </c>
      <c r="N17" s="3085"/>
      <c r="O17" s="3086"/>
      <c r="P17" s="3084">
        <v>0</v>
      </c>
      <c r="Q17" s="3085"/>
      <c r="R17" s="3086"/>
      <c r="S17" s="501">
        <f>SUM(G17:R17)</f>
        <v>8</v>
      </c>
      <c r="T17" s="502">
        <f>E17*S17</f>
        <v>769.6</v>
      </c>
    </row>
    <row r="18" spans="1:21" s="518" customFormat="1" ht="15">
      <c r="A18" s="513"/>
      <c r="B18" s="3092" t="s">
        <v>2464</v>
      </c>
      <c r="C18" s="560"/>
      <c r="D18" s="1276"/>
      <c r="E18" s="2377"/>
      <c r="F18" s="495"/>
      <c r="G18" s="3084"/>
      <c r="H18" s="3085"/>
      <c r="I18" s="3086"/>
      <c r="J18" s="3084"/>
      <c r="K18" s="3085"/>
      <c r="L18" s="3086"/>
      <c r="M18" s="3084"/>
      <c r="N18" s="3085"/>
      <c r="O18" s="3086"/>
      <c r="P18" s="3084"/>
      <c r="Q18" s="3085"/>
      <c r="R18" s="3086"/>
      <c r="S18" s="500"/>
      <c r="T18" s="501">
        <f>SUM(H18:S18)</f>
        <v>0</v>
      </c>
      <c r="U18" s="502">
        <f>F18*T18</f>
        <v>0</v>
      </c>
    </row>
    <row r="19" spans="1:20" s="503" customFormat="1" ht="15">
      <c r="A19" s="559">
        <v>8</v>
      </c>
      <c r="B19" s="560" t="s">
        <v>2465</v>
      </c>
      <c r="C19" s="1276"/>
      <c r="D19" s="2377" t="s">
        <v>193</v>
      </c>
      <c r="E19" s="495">
        <v>22.55</v>
      </c>
      <c r="F19" s="496"/>
      <c r="G19" s="3084">
        <v>3</v>
      </c>
      <c r="H19" s="3085"/>
      <c r="I19" s="3086"/>
      <c r="J19" s="3084">
        <v>3</v>
      </c>
      <c r="K19" s="3085"/>
      <c r="L19" s="3086"/>
      <c r="M19" s="3084">
        <v>2</v>
      </c>
      <c r="N19" s="3085"/>
      <c r="O19" s="3086"/>
      <c r="P19" s="3084">
        <v>2</v>
      </c>
      <c r="Q19" s="3085"/>
      <c r="R19" s="3086"/>
      <c r="S19" s="501">
        <f aca="true" t="shared" si="2" ref="S19:S29">SUM(G19:R19)</f>
        <v>10</v>
      </c>
      <c r="T19" s="502">
        <f aca="true" t="shared" si="3" ref="T19:T29">E19*S19</f>
        <v>225.5</v>
      </c>
    </row>
    <row r="20" spans="1:20" s="503" customFormat="1" ht="15">
      <c r="A20" s="559">
        <v>9</v>
      </c>
      <c r="B20" s="560" t="s">
        <v>2466</v>
      </c>
      <c r="C20" s="1276"/>
      <c r="D20" s="2377" t="s">
        <v>172</v>
      </c>
      <c r="E20" s="495">
        <v>10.09</v>
      </c>
      <c r="F20" s="496"/>
      <c r="G20" s="3084">
        <v>4</v>
      </c>
      <c r="H20" s="3085"/>
      <c r="I20" s="3086"/>
      <c r="J20" s="3084">
        <v>4</v>
      </c>
      <c r="K20" s="3085"/>
      <c r="L20" s="3086"/>
      <c r="M20" s="3084">
        <v>4</v>
      </c>
      <c r="N20" s="3085"/>
      <c r="O20" s="3086"/>
      <c r="P20" s="3084">
        <v>0</v>
      </c>
      <c r="Q20" s="3085"/>
      <c r="R20" s="3086"/>
      <c r="S20" s="501">
        <f t="shared" si="2"/>
        <v>12</v>
      </c>
      <c r="T20" s="502">
        <f t="shared" si="3"/>
        <v>121.08</v>
      </c>
    </row>
    <row r="21" spans="1:20" s="518" customFormat="1" ht="15">
      <c r="A21" s="559">
        <v>10</v>
      </c>
      <c r="B21" s="560" t="s">
        <v>2467</v>
      </c>
      <c r="C21" s="1276"/>
      <c r="D21" s="2377" t="s">
        <v>172</v>
      </c>
      <c r="E21" s="495">
        <v>19.97</v>
      </c>
      <c r="F21" s="496"/>
      <c r="G21" s="3084">
        <v>4</v>
      </c>
      <c r="H21" s="3085"/>
      <c r="I21" s="3086"/>
      <c r="J21" s="3084">
        <v>4</v>
      </c>
      <c r="K21" s="3085"/>
      <c r="L21" s="3086"/>
      <c r="M21" s="3084">
        <v>4</v>
      </c>
      <c r="N21" s="3085"/>
      <c r="O21" s="3086"/>
      <c r="P21" s="3084">
        <v>4</v>
      </c>
      <c r="Q21" s="3085"/>
      <c r="R21" s="3086"/>
      <c r="S21" s="501">
        <f t="shared" si="2"/>
        <v>16</v>
      </c>
      <c r="T21" s="502">
        <f t="shared" si="3"/>
        <v>319.52</v>
      </c>
    </row>
    <row r="22" spans="1:20" s="503" customFormat="1" ht="15">
      <c r="A22" s="559"/>
      <c r="B22" s="3092" t="s">
        <v>2468</v>
      </c>
      <c r="C22" s="1276"/>
      <c r="D22" s="2377"/>
      <c r="E22" s="495"/>
      <c r="F22" s="496"/>
      <c r="J22" s="3084"/>
      <c r="K22" s="3085"/>
      <c r="L22" s="3086"/>
      <c r="M22" s="3084"/>
      <c r="N22" s="3085"/>
      <c r="O22" s="3086"/>
      <c r="P22" s="3084"/>
      <c r="Q22" s="3085"/>
      <c r="R22" s="3086"/>
      <c r="S22" s="501">
        <f t="shared" si="2"/>
        <v>0</v>
      </c>
      <c r="T22" s="502">
        <f t="shared" si="3"/>
        <v>0</v>
      </c>
    </row>
    <row r="23" spans="1:20" s="503" customFormat="1" ht="13.5" customHeight="1">
      <c r="A23" s="559">
        <v>11</v>
      </c>
      <c r="B23" s="3087" t="s">
        <v>2469</v>
      </c>
      <c r="C23" s="1276"/>
      <c r="D23" s="2377" t="s">
        <v>501</v>
      </c>
      <c r="E23" s="495">
        <v>14.02</v>
      </c>
      <c r="F23" s="496"/>
      <c r="G23" s="3084">
        <v>10</v>
      </c>
      <c r="H23" s="3085"/>
      <c r="I23" s="3086"/>
      <c r="J23" s="3084">
        <v>10</v>
      </c>
      <c r="K23" s="3085"/>
      <c r="L23" s="3086"/>
      <c r="M23" s="3084">
        <v>5</v>
      </c>
      <c r="N23" s="3085"/>
      <c r="O23" s="3086"/>
      <c r="P23" s="3084">
        <v>5</v>
      </c>
      <c r="Q23" s="3085"/>
      <c r="R23" s="3086"/>
      <c r="S23" s="501">
        <f t="shared" si="2"/>
        <v>30</v>
      </c>
      <c r="T23" s="502">
        <f t="shared" si="3"/>
        <v>420.59999999999997</v>
      </c>
    </row>
    <row r="24" spans="1:21" s="518" customFormat="1" ht="15">
      <c r="A24" s="1851">
        <v>12</v>
      </c>
      <c r="B24" s="3087" t="s">
        <v>2470</v>
      </c>
      <c r="C24" s="560"/>
      <c r="D24" s="2377" t="s">
        <v>193</v>
      </c>
      <c r="E24" s="495">
        <v>362.44</v>
      </c>
      <c r="F24" s="496"/>
      <c r="G24" s="3084">
        <v>1</v>
      </c>
      <c r="H24" s="3085"/>
      <c r="I24" s="3086"/>
      <c r="J24" s="3084">
        <v>0</v>
      </c>
      <c r="K24" s="3085"/>
      <c r="L24" s="3086"/>
      <c r="M24" s="3084">
        <v>0</v>
      </c>
      <c r="N24" s="3085"/>
      <c r="O24" s="3086"/>
      <c r="P24" s="3084">
        <v>0</v>
      </c>
      <c r="Q24" s="3085"/>
      <c r="R24" s="3086"/>
      <c r="S24" s="501">
        <f t="shared" si="2"/>
        <v>1</v>
      </c>
      <c r="T24" s="502">
        <f t="shared" si="3"/>
        <v>362.44</v>
      </c>
      <c r="U24" s="502">
        <f>F24*T24</f>
        <v>0</v>
      </c>
    </row>
    <row r="25" spans="1:20" s="503" customFormat="1" ht="15">
      <c r="A25" s="559">
        <v>13</v>
      </c>
      <c r="B25" s="560" t="s">
        <v>2471</v>
      </c>
      <c r="C25" s="1276"/>
      <c r="D25" s="2377" t="s">
        <v>193</v>
      </c>
      <c r="E25" s="495">
        <v>14.04</v>
      </c>
      <c r="F25" s="496"/>
      <c r="G25" s="3084">
        <v>4</v>
      </c>
      <c r="H25" s="3085"/>
      <c r="I25" s="3086"/>
      <c r="J25" s="3084">
        <v>4</v>
      </c>
      <c r="K25" s="3085"/>
      <c r="L25" s="3086"/>
      <c r="M25" s="3084">
        <v>4</v>
      </c>
      <c r="N25" s="3085"/>
      <c r="O25" s="3086"/>
      <c r="P25" s="3084">
        <v>0</v>
      </c>
      <c r="Q25" s="3085"/>
      <c r="R25" s="3086"/>
      <c r="S25" s="501">
        <f t="shared" si="2"/>
        <v>12</v>
      </c>
      <c r="T25" s="502">
        <f t="shared" si="3"/>
        <v>168.48</v>
      </c>
    </row>
    <row r="26" spans="1:20" s="503" customFormat="1" ht="15">
      <c r="A26" s="559">
        <v>14</v>
      </c>
      <c r="B26" s="3087" t="s">
        <v>2472</v>
      </c>
      <c r="C26" s="1276"/>
      <c r="D26" s="2377" t="s">
        <v>501</v>
      </c>
      <c r="E26" s="495">
        <v>131.96</v>
      </c>
      <c r="F26" s="496"/>
      <c r="G26" s="3084">
        <v>1</v>
      </c>
      <c r="H26" s="3085"/>
      <c r="I26" s="3086"/>
      <c r="J26" s="3084">
        <v>1</v>
      </c>
      <c r="K26" s="3085"/>
      <c r="L26" s="3086"/>
      <c r="M26" s="3084">
        <v>0</v>
      </c>
      <c r="N26" s="3085"/>
      <c r="O26" s="3086"/>
      <c r="P26" s="3084">
        <v>0</v>
      </c>
      <c r="Q26" s="3085"/>
      <c r="R26" s="3086"/>
      <c r="S26" s="501">
        <f t="shared" si="2"/>
        <v>2</v>
      </c>
      <c r="T26" s="502">
        <f t="shared" si="3"/>
        <v>263.92</v>
      </c>
    </row>
    <row r="27" spans="1:20" s="518" customFormat="1" ht="15">
      <c r="A27" s="559">
        <v>15</v>
      </c>
      <c r="B27" s="560" t="s">
        <v>2473</v>
      </c>
      <c r="C27" s="1276"/>
      <c r="D27" s="2377" t="s">
        <v>182</v>
      </c>
      <c r="E27" s="495">
        <v>346.85</v>
      </c>
      <c r="F27" s="496"/>
      <c r="G27" s="3084">
        <v>1</v>
      </c>
      <c r="H27" s="3085"/>
      <c r="I27" s="3086"/>
      <c r="J27" s="3084">
        <v>1</v>
      </c>
      <c r="K27" s="3085"/>
      <c r="L27" s="3086"/>
      <c r="M27" s="3084">
        <v>0</v>
      </c>
      <c r="N27" s="3085"/>
      <c r="O27" s="3086"/>
      <c r="P27" s="3084">
        <v>0</v>
      </c>
      <c r="Q27" s="3085"/>
      <c r="R27" s="3086"/>
      <c r="S27" s="501">
        <f t="shared" si="2"/>
        <v>2</v>
      </c>
      <c r="T27" s="520">
        <f t="shared" si="3"/>
        <v>693.7</v>
      </c>
    </row>
    <row r="28" spans="1:20" s="503" customFormat="1" ht="15">
      <c r="A28" s="559">
        <v>16</v>
      </c>
      <c r="B28" s="3093" t="s">
        <v>2474</v>
      </c>
      <c r="C28" s="1276"/>
      <c r="D28" s="2377" t="s">
        <v>501</v>
      </c>
      <c r="E28" s="495">
        <v>176.8</v>
      </c>
      <c r="F28" s="496"/>
      <c r="G28" s="3084">
        <v>1</v>
      </c>
      <c r="H28" s="3085"/>
      <c r="I28" s="3086"/>
      <c r="J28" s="3084">
        <v>1</v>
      </c>
      <c r="K28" s="3085"/>
      <c r="L28" s="3086"/>
      <c r="M28" s="3084">
        <v>0</v>
      </c>
      <c r="N28" s="3085"/>
      <c r="O28" s="3086"/>
      <c r="P28" s="3084">
        <v>0</v>
      </c>
      <c r="Q28" s="3085"/>
      <c r="R28" s="3086"/>
      <c r="S28" s="501">
        <f t="shared" si="2"/>
        <v>2</v>
      </c>
      <c r="T28" s="502">
        <f t="shared" si="3"/>
        <v>353.6</v>
      </c>
    </row>
    <row r="29" spans="1:20" s="503" customFormat="1" ht="15">
      <c r="A29" s="559">
        <v>17</v>
      </c>
      <c r="B29" s="560" t="s">
        <v>2475</v>
      </c>
      <c r="C29" s="1276"/>
      <c r="D29" s="2377" t="s">
        <v>501</v>
      </c>
      <c r="E29" s="495">
        <v>250</v>
      </c>
      <c r="F29" s="496"/>
      <c r="G29" s="3084">
        <v>4</v>
      </c>
      <c r="H29" s="3085"/>
      <c r="I29" s="3086"/>
      <c r="J29" s="3084">
        <v>0</v>
      </c>
      <c r="K29" s="3085"/>
      <c r="L29" s="3086"/>
      <c r="M29" s="3084">
        <v>0</v>
      </c>
      <c r="N29" s="3085"/>
      <c r="O29" s="3086"/>
      <c r="P29" s="3084">
        <v>0</v>
      </c>
      <c r="Q29" s="3085"/>
      <c r="R29" s="3086"/>
      <c r="S29" s="501">
        <f t="shared" si="2"/>
        <v>4</v>
      </c>
      <c r="T29" s="502">
        <f t="shared" si="3"/>
        <v>1000</v>
      </c>
    </row>
    <row r="30" spans="1:20" s="518" customFormat="1" ht="15">
      <c r="A30" s="1162">
        <v>18</v>
      </c>
      <c r="B30" s="1260" t="s">
        <v>2476</v>
      </c>
      <c r="C30" s="1845"/>
      <c r="D30" s="2389" t="s">
        <v>501</v>
      </c>
      <c r="E30" s="510">
        <v>8.98</v>
      </c>
      <c r="F30" s="511"/>
      <c r="G30" s="3084">
        <v>2</v>
      </c>
      <c r="H30" s="3085"/>
      <c r="I30" s="3086"/>
      <c r="J30" s="3084">
        <v>2</v>
      </c>
      <c r="K30" s="3085"/>
      <c r="L30" s="3086"/>
      <c r="M30" s="3084">
        <v>2</v>
      </c>
      <c r="N30" s="3085"/>
      <c r="O30" s="3086"/>
      <c r="P30" s="3084">
        <v>2</v>
      </c>
      <c r="Q30" s="3085"/>
      <c r="R30" s="3086"/>
      <c r="S30" s="516"/>
      <c r="T30" s="517"/>
    </row>
    <row r="31" spans="1:20" s="503" customFormat="1" ht="15">
      <c r="A31" s="559">
        <v>19</v>
      </c>
      <c r="B31" s="3087" t="s">
        <v>2477</v>
      </c>
      <c r="C31" s="1276"/>
      <c r="D31" s="2377" t="s">
        <v>501</v>
      </c>
      <c r="E31" s="495">
        <v>40.56</v>
      </c>
      <c r="F31" s="496"/>
      <c r="G31" s="3084">
        <v>1</v>
      </c>
      <c r="H31" s="3085"/>
      <c r="I31" s="3086"/>
      <c r="J31" s="3084">
        <v>1</v>
      </c>
      <c r="K31" s="3085"/>
      <c r="L31" s="3086"/>
      <c r="M31" s="3084">
        <v>0</v>
      </c>
      <c r="N31" s="3085"/>
      <c r="O31" s="3086"/>
      <c r="P31" s="3084">
        <v>0</v>
      </c>
      <c r="Q31" s="3085"/>
      <c r="R31" s="3086"/>
      <c r="S31" s="501">
        <f aca="true" t="shared" si="4" ref="S31:S38">SUM(G31:R31)</f>
        <v>2</v>
      </c>
      <c r="T31" s="502">
        <f aca="true" t="shared" si="5" ref="T31:T38">E31*S31</f>
        <v>81.12</v>
      </c>
    </row>
    <row r="32" spans="1:20" s="503" customFormat="1" ht="15">
      <c r="A32" s="559">
        <v>20</v>
      </c>
      <c r="B32" s="560" t="s">
        <v>2478</v>
      </c>
      <c r="C32" s="1276"/>
      <c r="D32" s="2377" t="s">
        <v>208</v>
      </c>
      <c r="E32" s="495">
        <v>249.6</v>
      </c>
      <c r="F32" s="496"/>
      <c r="G32" s="3084">
        <v>3</v>
      </c>
      <c r="H32" s="3085"/>
      <c r="I32" s="3086"/>
      <c r="J32" s="3084">
        <v>3</v>
      </c>
      <c r="K32" s="3085"/>
      <c r="L32" s="3086"/>
      <c r="M32" s="3084">
        <v>2</v>
      </c>
      <c r="N32" s="3085"/>
      <c r="O32" s="3086"/>
      <c r="P32" s="3084">
        <v>0</v>
      </c>
      <c r="Q32" s="3085"/>
      <c r="R32" s="3086"/>
      <c r="S32" s="501">
        <f t="shared" si="4"/>
        <v>8</v>
      </c>
      <c r="T32" s="502">
        <f t="shared" si="5"/>
        <v>1996.8</v>
      </c>
    </row>
    <row r="33" spans="1:20" s="518" customFormat="1" ht="15">
      <c r="A33" s="559">
        <v>21</v>
      </c>
      <c r="B33" s="560" t="s">
        <v>2479</v>
      </c>
      <c r="C33" s="1276"/>
      <c r="D33" s="2377" t="s">
        <v>208</v>
      </c>
      <c r="E33" s="495">
        <v>249.6</v>
      </c>
      <c r="F33" s="496"/>
      <c r="G33" s="3084">
        <v>3</v>
      </c>
      <c r="H33" s="3085"/>
      <c r="I33" s="3086"/>
      <c r="J33" s="3084">
        <v>3</v>
      </c>
      <c r="K33" s="3085"/>
      <c r="L33" s="3086"/>
      <c r="M33" s="3084">
        <v>2</v>
      </c>
      <c r="N33" s="3085"/>
      <c r="O33" s="3086"/>
      <c r="P33" s="3084">
        <v>0</v>
      </c>
      <c r="Q33" s="3085"/>
      <c r="R33" s="3086"/>
      <c r="S33" s="501">
        <f t="shared" si="4"/>
        <v>8</v>
      </c>
      <c r="T33" s="502">
        <f t="shared" si="5"/>
        <v>1996.8</v>
      </c>
    </row>
    <row r="34" spans="1:20" s="503" customFormat="1" ht="15">
      <c r="A34" s="559">
        <v>22</v>
      </c>
      <c r="B34" s="560" t="s">
        <v>2480</v>
      </c>
      <c r="C34" s="1276"/>
      <c r="D34" s="2377" t="s">
        <v>208</v>
      </c>
      <c r="E34" s="495">
        <v>249.6</v>
      </c>
      <c r="F34" s="496"/>
      <c r="G34" s="3084">
        <v>3</v>
      </c>
      <c r="H34" s="3085"/>
      <c r="I34" s="3086"/>
      <c r="J34" s="3084">
        <v>3</v>
      </c>
      <c r="K34" s="3085"/>
      <c r="L34" s="3086"/>
      <c r="M34" s="3084">
        <v>2</v>
      </c>
      <c r="N34" s="3085"/>
      <c r="O34" s="3086"/>
      <c r="P34" s="3084">
        <v>0</v>
      </c>
      <c r="Q34" s="3085"/>
      <c r="R34" s="3086"/>
      <c r="S34" s="501">
        <f t="shared" si="4"/>
        <v>8</v>
      </c>
      <c r="T34" s="502">
        <f t="shared" si="5"/>
        <v>1996.8</v>
      </c>
    </row>
    <row r="35" spans="1:20" s="503" customFormat="1" ht="15">
      <c r="A35" s="559">
        <v>23</v>
      </c>
      <c r="B35" s="560" t="s">
        <v>2481</v>
      </c>
      <c r="C35" s="1276"/>
      <c r="D35" s="2377" t="s">
        <v>208</v>
      </c>
      <c r="E35" s="495">
        <v>249.6</v>
      </c>
      <c r="F35" s="496"/>
      <c r="G35" s="3084">
        <v>3</v>
      </c>
      <c r="H35" s="3085"/>
      <c r="I35" s="3086"/>
      <c r="J35" s="3084">
        <v>3</v>
      </c>
      <c r="K35" s="3085"/>
      <c r="L35" s="3086"/>
      <c r="M35" s="3084">
        <v>2</v>
      </c>
      <c r="N35" s="3085"/>
      <c r="O35" s="3086"/>
      <c r="P35" s="3084">
        <v>0</v>
      </c>
      <c r="Q35" s="3085"/>
      <c r="R35" s="3086"/>
      <c r="S35" s="501">
        <f t="shared" si="4"/>
        <v>8</v>
      </c>
      <c r="T35" s="502">
        <f t="shared" si="5"/>
        <v>1996.8</v>
      </c>
    </row>
    <row r="36" spans="1:20" s="503" customFormat="1" ht="15">
      <c r="A36" s="559">
        <v>24</v>
      </c>
      <c r="B36" s="560" t="s">
        <v>2482</v>
      </c>
      <c r="C36" s="1276"/>
      <c r="D36" s="2377" t="s">
        <v>193</v>
      </c>
      <c r="E36" s="495">
        <v>550</v>
      </c>
      <c r="F36" s="496"/>
      <c r="G36" s="3084">
        <v>2</v>
      </c>
      <c r="H36" s="3085"/>
      <c r="I36" s="3086"/>
      <c r="J36" s="3084">
        <v>0</v>
      </c>
      <c r="K36" s="3085"/>
      <c r="L36" s="3086"/>
      <c r="M36" s="3084">
        <v>0</v>
      </c>
      <c r="N36" s="3085"/>
      <c r="O36" s="3086"/>
      <c r="P36" s="3084">
        <v>0</v>
      </c>
      <c r="Q36" s="3085"/>
      <c r="R36" s="3086"/>
      <c r="S36" s="501">
        <f t="shared" si="4"/>
        <v>2</v>
      </c>
      <c r="T36" s="502">
        <f t="shared" si="5"/>
        <v>1100</v>
      </c>
    </row>
    <row r="37" spans="1:20" s="503" customFormat="1" ht="15">
      <c r="A37" s="559"/>
      <c r="B37" s="560"/>
      <c r="C37" s="1276"/>
      <c r="D37" s="2377"/>
      <c r="E37" s="495"/>
      <c r="F37" s="496"/>
      <c r="G37" s="497"/>
      <c r="H37" s="498"/>
      <c r="I37" s="498"/>
      <c r="J37" s="498"/>
      <c r="K37" s="498"/>
      <c r="L37" s="498"/>
      <c r="M37" s="499"/>
      <c r="N37" s="500"/>
      <c r="O37" s="500"/>
      <c r="P37" s="499"/>
      <c r="Q37" s="500"/>
      <c r="R37" s="500"/>
      <c r="S37" s="501">
        <f t="shared" si="4"/>
        <v>0</v>
      </c>
      <c r="T37" s="502">
        <f t="shared" si="5"/>
        <v>0</v>
      </c>
    </row>
    <row r="38" spans="1:20" s="503" customFormat="1" ht="15">
      <c r="A38" s="559"/>
      <c r="B38" s="560"/>
      <c r="C38" s="1276"/>
      <c r="D38" s="2377"/>
      <c r="E38" s="495"/>
      <c r="F38" s="496"/>
      <c r="G38" s="497"/>
      <c r="H38" s="498"/>
      <c r="I38" s="498"/>
      <c r="J38" s="498"/>
      <c r="K38" s="498"/>
      <c r="L38" s="498"/>
      <c r="M38" s="499"/>
      <c r="N38" s="500"/>
      <c r="O38" s="500"/>
      <c r="P38" s="499"/>
      <c r="Q38" s="500"/>
      <c r="R38" s="500"/>
      <c r="S38" s="501">
        <f t="shared" si="4"/>
        <v>0</v>
      </c>
      <c r="T38" s="502">
        <f t="shared" si="5"/>
        <v>0</v>
      </c>
    </row>
    <row r="39" spans="1:20" s="518" customFormat="1" ht="15">
      <c r="A39" s="513"/>
      <c r="B39" s="1260"/>
      <c r="C39" s="1845"/>
      <c r="D39" s="2389"/>
      <c r="E39" s="510"/>
      <c r="F39" s="511"/>
      <c r="G39" s="512"/>
      <c r="H39" s="513"/>
      <c r="I39" s="513"/>
      <c r="J39" s="513"/>
      <c r="K39" s="513"/>
      <c r="L39" s="513"/>
      <c r="M39" s="514"/>
      <c r="N39" s="515"/>
      <c r="O39" s="515"/>
      <c r="P39" s="514"/>
      <c r="Q39" s="515"/>
      <c r="R39" s="515"/>
      <c r="S39" s="516"/>
      <c r="T39" s="517"/>
    </row>
    <row r="40" spans="1:20" s="503" customFormat="1" ht="15">
      <c r="A40" s="559"/>
      <c r="B40" s="560"/>
      <c r="C40" s="1276"/>
      <c r="D40" s="2377"/>
      <c r="E40" s="495"/>
      <c r="F40" s="496"/>
      <c r="G40" s="497"/>
      <c r="H40" s="498"/>
      <c r="I40" s="498"/>
      <c r="J40" s="498"/>
      <c r="K40" s="498"/>
      <c r="L40" s="498"/>
      <c r="M40" s="499"/>
      <c r="N40" s="500"/>
      <c r="O40" s="500"/>
      <c r="P40" s="499"/>
      <c r="Q40" s="500"/>
      <c r="R40" s="500"/>
      <c r="S40" s="501">
        <f>SUM(G40:R40)</f>
        <v>0</v>
      </c>
      <c r="T40" s="502">
        <f>E40*S40</f>
        <v>0</v>
      </c>
    </row>
    <row r="41" spans="1:20" s="503" customFormat="1" ht="15">
      <c r="A41" s="559"/>
      <c r="B41" s="560"/>
      <c r="C41" s="1276"/>
      <c r="D41" s="2377"/>
      <c r="E41" s="495"/>
      <c r="F41" s="496"/>
      <c r="G41" s="497"/>
      <c r="H41" s="498"/>
      <c r="I41" s="498"/>
      <c r="J41" s="498"/>
      <c r="K41" s="498"/>
      <c r="L41" s="498"/>
      <c r="M41" s="499"/>
      <c r="N41" s="500"/>
      <c r="O41" s="500"/>
      <c r="P41" s="499"/>
      <c r="Q41" s="500"/>
      <c r="R41" s="500"/>
      <c r="S41" s="501">
        <f>SUM(G41:R41)</f>
        <v>0</v>
      </c>
      <c r="T41" s="502">
        <f>E41*S41</f>
        <v>0</v>
      </c>
    </row>
    <row r="42" spans="1:20" s="518" customFormat="1" ht="15">
      <c r="A42" s="513"/>
      <c r="B42" s="1260"/>
      <c r="C42" s="1845"/>
      <c r="D42" s="2389"/>
      <c r="E42" s="510"/>
      <c r="F42" s="511"/>
      <c r="G42" s="512"/>
      <c r="H42" s="513"/>
      <c r="I42" s="513"/>
      <c r="J42" s="513"/>
      <c r="K42" s="513"/>
      <c r="L42" s="513"/>
      <c r="M42" s="514"/>
      <c r="N42" s="515"/>
      <c r="O42" s="515"/>
      <c r="P42" s="514"/>
      <c r="Q42" s="515"/>
      <c r="R42" s="515"/>
      <c r="S42" s="516"/>
      <c r="T42" s="520"/>
    </row>
    <row r="43" spans="1:20" s="503" customFormat="1" ht="15">
      <c r="A43" s="559"/>
      <c r="B43" s="560"/>
      <c r="C43" s="1276"/>
      <c r="D43" s="2377"/>
      <c r="E43" s="495"/>
      <c r="F43" s="496"/>
      <c r="G43" s="497"/>
      <c r="H43" s="498"/>
      <c r="I43" s="498"/>
      <c r="J43" s="498"/>
      <c r="K43" s="498"/>
      <c r="L43" s="498"/>
      <c r="M43" s="499"/>
      <c r="N43" s="500"/>
      <c r="O43" s="500"/>
      <c r="P43" s="499"/>
      <c r="Q43" s="500"/>
      <c r="R43" s="500"/>
      <c r="S43" s="501">
        <f>SUM(G43:R43)</f>
        <v>0</v>
      </c>
      <c r="T43" s="502">
        <f>E43*S43</f>
        <v>0</v>
      </c>
    </row>
    <row r="44" spans="1:20" s="503" customFormat="1" ht="15">
      <c r="A44" s="559"/>
      <c r="B44" s="560"/>
      <c r="C44" s="1276"/>
      <c r="D44" s="2377"/>
      <c r="E44" s="495"/>
      <c r="F44" s="496"/>
      <c r="G44" s="497"/>
      <c r="H44" s="498"/>
      <c r="I44" s="498"/>
      <c r="J44" s="498"/>
      <c r="K44" s="498"/>
      <c r="L44" s="498"/>
      <c r="M44" s="499"/>
      <c r="N44" s="500"/>
      <c r="O44" s="500"/>
      <c r="P44" s="499"/>
      <c r="Q44" s="500"/>
      <c r="R44" s="500"/>
      <c r="S44" s="501">
        <f>SUM(G44:R44)</f>
        <v>0</v>
      </c>
      <c r="T44" s="502">
        <f>E44*S44</f>
        <v>0</v>
      </c>
    </row>
    <row r="45" spans="1:20" s="518" customFormat="1" ht="15">
      <c r="A45" s="513"/>
      <c r="B45" s="1260"/>
      <c r="C45" s="1845"/>
      <c r="D45" s="2389"/>
      <c r="E45" s="510"/>
      <c r="F45" s="511"/>
      <c r="G45" s="512"/>
      <c r="H45" s="513"/>
      <c r="I45" s="513"/>
      <c r="J45" s="513"/>
      <c r="K45" s="513"/>
      <c r="L45" s="513"/>
      <c r="M45" s="514"/>
      <c r="N45" s="515"/>
      <c r="O45" s="515"/>
      <c r="P45" s="514"/>
      <c r="Q45" s="515"/>
      <c r="R45" s="515"/>
      <c r="S45" s="516"/>
      <c r="T45" s="517"/>
    </row>
    <row r="46" spans="1:20" s="503" customFormat="1" ht="15">
      <c r="A46" s="559"/>
      <c r="B46" s="560"/>
      <c r="C46" s="1276"/>
      <c r="D46" s="2377"/>
      <c r="E46" s="495"/>
      <c r="F46" s="496"/>
      <c r="G46" s="497"/>
      <c r="H46" s="498"/>
      <c r="I46" s="498"/>
      <c r="J46" s="498"/>
      <c r="K46" s="498"/>
      <c r="L46" s="498"/>
      <c r="M46" s="499"/>
      <c r="N46" s="500"/>
      <c r="O46" s="500"/>
      <c r="P46" s="499"/>
      <c r="Q46" s="500"/>
      <c r="R46" s="500"/>
      <c r="S46" s="501">
        <f>SUM(G46:R46)</f>
        <v>0</v>
      </c>
      <c r="T46" s="502">
        <f>E46*S46</f>
        <v>0</v>
      </c>
    </row>
    <row r="47" spans="1:20" s="503" customFormat="1" ht="15">
      <c r="A47" s="559"/>
      <c r="B47" s="560"/>
      <c r="C47" s="1276"/>
      <c r="D47" s="2377"/>
      <c r="E47" s="495"/>
      <c r="F47" s="496"/>
      <c r="G47" s="497"/>
      <c r="H47" s="498"/>
      <c r="I47" s="498"/>
      <c r="J47" s="498"/>
      <c r="K47" s="498"/>
      <c r="L47" s="498"/>
      <c r="M47" s="499"/>
      <c r="N47" s="500"/>
      <c r="O47" s="500"/>
      <c r="P47" s="499"/>
      <c r="Q47" s="500"/>
      <c r="R47" s="500"/>
      <c r="S47" s="501">
        <f>SUM(G47:R47)</f>
        <v>0</v>
      </c>
      <c r="T47" s="502">
        <f>E47*S47</f>
        <v>0</v>
      </c>
    </row>
    <row r="48" spans="1:20" s="518" customFormat="1" ht="15">
      <c r="A48" s="513"/>
      <c r="B48" s="1260"/>
      <c r="C48" s="1845"/>
      <c r="D48" s="2389"/>
      <c r="E48" s="510"/>
      <c r="F48" s="511"/>
      <c r="G48" s="512"/>
      <c r="H48" s="513"/>
      <c r="I48" s="513"/>
      <c r="J48" s="513"/>
      <c r="K48" s="513"/>
      <c r="L48" s="513"/>
      <c r="M48" s="514"/>
      <c r="N48" s="515"/>
      <c r="O48" s="515"/>
      <c r="P48" s="514"/>
      <c r="Q48" s="515"/>
      <c r="R48" s="515"/>
      <c r="S48" s="516"/>
      <c r="T48" s="520"/>
    </row>
    <row r="49" spans="1:20" s="503" customFormat="1" ht="15">
      <c r="A49" s="559"/>
      <c r="B49" s="560"/>
      <c r="C49" s="1276"/>
      <c r="D49" s="2377"/>
      <c r="E49" s="495"/>
      <c r="F49" s="496"/>
      <c r="G49" s="497"/>
      <c r="H49" s="498"/>
      <c r="I49" s="498"/>
      <c r="J49" s="498"/>
      <c r="K49" s="498"/>
      <c r="L49" s="498"/>
      <c r="M49" s="499"/>
      <c r="N49" s="500"/>
      <c r="O49" s="500"/>
      <c r="P49" s="499"/>
      <c r="Q49" s="500"/>
      <c r="R49" s="500"/>
      <c r="S49" s="501">
        <f>SUM(G49:R49)</f>
        <v>0</v>
      </c>
      <c r="T49" s="502">
        <f>E49*S49</f>
        <v>0</v>
      </c>
    </row>
    <row r="50" spans="1:20" s="503" customFormat="1" ht="15">
      <c r="A50" s="559"/>
      <c r="B50" s="560"/>
      <c r="C50" s="1276"/>
      <c r="D50" s="2377"/>
      <c r="E50" s="495"/>
      <c r="F50" s="496"/>
      <c r="G50" s="497"/>
      <c r="H50" s="498"/>
      <c r="I50" s="498"/>
      <c r="J50" s="498"/>
      <c r="K50" s="498"/>
      <c r="L50" s="498"/>
      <c r="M50" s="499"/>
      <c r="N50" s="500"/>
      <c r="O50" s="500"/>
      <c r="P50" s="499"/>
      <c r="Q50" s="500"/>
      <c r="R50" s="500"/>
      <c r="S50" s="501">
        <f>SUM(G50:R50)</f>
        <v>0</v>
      </c>
      <c r="T50" s="502">
        <f>E50*S50</f>
        <v>0</v>
      </c>
    </row>
    <row r="51" spans="1:20" s="518" customFormat="1" ht="15">
      <c r="A51" s="513"/>
      <c r="B51" s="1260"/>
      <c r="C51" s="1845"/>
      <c r="D51" s="2389"/>
      <c r="E51" s="510"/>
      <c r="F51" s="511"/>
      <c r="G51" s="512"/>
      <c r="H51" s="513"/>
      <c r="I51" s="513"/>
      <c r="J51" s="513"/>
      <c r="K51" s="513"/>
      <c r="L51" s="513"/>
      <c r="M51" s="514"/>
      <c r="N51" s="515"/>
      <c r="O51" s="515"/>
      <c r="P51" s="514"/>
      <c r="Q51" s="515"/>
      <c r="R51" s="515"/>
      <c r="S51" s="516"/>
      <c r="T51" s="517"/>
    </row>
    <row r="52" spans="1:20" s="503" customFormat="1" ht="15">
      <c r="A52" s="559"/>
      <c r="B52" s="560"/>
      <c r="C52" s="1276"/>
      <c r="D52" s="2377"/>
      <c r="E52" s="495"/>
      <c r="F52" s="496"/>
      <c r="G52" s="497"/>
      <c r="H52" s="498"/>
      <c r="I52" s="498"/>
      <c r="J52" s="498"/>
      <c r="K52" s="498"/>
      <c r="L52" s="498"/>
      <c r="M52" s="499"/>
      <c r="N52" s="500"/>
      <c r="O52" s="500"/>
      <c r="P52" s="499"/>
      <c r="Q52" s="500"/>
      <c r="R52" s="500"/>
      <c r="S52" s="501">
        <f>SUM(G52:R52)</f>
        <v>0</v>
      </c>
      <c r="T52" s="502">
        <f>E52*S52</f>
        <v>0</v>
      </c>
    </row>
    <row r="53" spans="1:20" s="503" customFormat="1" ht="15">
      <c r="A53" s="559"/>
      <c r="B53" s="560"/>
      <c r="C53" s="1276"/>
      <c r="D53" s="2377"/>
      <c r="E53" s="495"/>
      <c r="F53" s="496"/>
      <c r="G53" s="497"/>
      <c r="H53" s="498"/>
      <c r="I53" s="498"/>
      <c r="J53" s="498"/>
      <c r="K53" s="498"/>
      <c r="L53" s="498"/>
      <c r="M53" s="499"/>
      <c r="N53" s="500"/>
      <c r="O53" s="500"/>
      <c r="P53" s="499"/>
      <c r="Q53" s="500"/>
      <c r="R53" s="500"/>
      <c r="S53" s="501">
        <f>SUM(G53:R53)</f>
        <v>0</v>
      </c>
      <c r="T53" s="502">
        <f>E53*S53</f>
        <v>0</v>
      </c>
    </row>
    <row r="54" spans="1:20" s="518" customFormat="1" ht="15">
      <c r="A54" s="513"/>
      <c r="B54" s="1260"/>
      <c r="C54" s="1845"/>
      <c r="D54" s="2389"/>
      <c r="E54" s="510"/>
      <c r="F54" s="511"/>
      <c r="G54" s="512"/>
      <c r="H54" s="513"/>
      <c r="I54" s="513"/>
      <c r="J54" s="513"/>
      <c r="K54" s="513"/>
      <c r="L54" s="513"/>
      <c r="M54" s="514"/>
      <c r="N54" s="515"/>
      <c r="O54" s="515"/>
      <c r="P54" s="514"/>
      <c r="Q54" s="515"/>
      <c r="R54" s="515"/>
      <c r="S54" s="516"/>
      <c r="T54" s="520"/>
    </row>
    <row r="55" spans="1:20" s="503" customFormat="1" ht="15">
      <c r="A55" s="559"/>
      <c r="B55" s="560"/>
      <c r="C55" s="1276"/>
      <c r="D55" s="2377"/>
      <c r="E55" s="495"/>
      <c r="F55" s="496"/>
      <c r="G55" s="497"/>
      <c r="H55" s="498"/>
      <c r="I55" s="498"/>
      <c r="J55" s="498"/>
      <c r="K55" s="498"/>
      <c r="L55" s="498"/>
      <c r="M55" s="499"/>
      <c r="N55" s="500"/>
      <c r="O55" s="500"/>
      <c r="P55" s="499"/>
      <c r="Q55" s="500"/>
      <c r="R55" s="500"/>
      <c r="S55" s="501">
        <f>SUM(G55:R55)</f>
        <v>0</v>
      </c>
      <c r="T55" s="502">
        <f>E55*S55</f>
        <v>0</v>
      </c>
    </row>
    <row r="56" spans="1:20" s="503" customFormat="1" ht="15">
      <c r="A56" s="559"/>
      <c r="B56" s="560"/>
      <c r="C56" s="1276"/>
      <c r="D56" s="2377"/>
      <c r="E56" s="495"/>
      <c r="F56" s="496"/>
      <c r="G56" s="497"/>
      <c r="H56" s="498"/>
      <c r="I56" s="498"/>
      <c r="J56" s="498"/>
      <c r="K56" s="498"/>
      <c r="L56" s="498"/>
      <c r="M56" s="499"/>
      <c r="N56" s="500"/>
      <c r="O56" s="500"/>
      <c r="P56" s="499"/>
      <c r="Q56" s="500"/>
      <c r="R56" s="500"/>
      <c r="S56" s="501">
        <f>SUM(G56:R56)</f>
        <v>0</v>
      </c>
      <c r="T56" s="502">
        <f>E56*S56</f>
        <v>0</v>
      </c>
    </row>
    <row r="57" spans="1:20" s="518" customFormat="1" ht="15">
      <c r="A57" s="513"/>
      <c r="B57" s="1260"/>
      <c r="C57" s="1845"/>
      <c r="D57" s="2389"/>
      <c r="E57" s="510"/>
      <c r="F57" s="511"/>
      <c r="G57" s="512"/>
      <c r="H57" s="513"/>
      <c r="I57" s="513"/>
      <c r="J57" s="513"/>
      <c r="K57" s="513"/>
      <c r="L57" s="513"/>
      <c r="M57" s="514"/>
      <c r="N57" s="515"/>
      <c r="O57" s="515"/>
      <c r="P57" s="514"/>
      <c r="Q57" s="515"/>
      <c r="R57" s="515"/>
      <c r="S57" s="516"/>
      <c r="T57" s="517"/>
    </row>
    <row r="58" spans="1:20" s="503" customFormat="1" ht="15">
      <c r="A58" s="559"/>
      <c r="B58" s="560"/>
      <c r="C58" s="1276"/>
      <c r="D58" s="2377"/>
      <c r="E58" s="495"/>
      <c r="F58" s="496"/>
      <c r="G58" s="497"/>
      <c r="H58" s="498"/>
      <c r="I58" s="498"/>
      <c r="J58" s="498"/>
      <c r="K58" s="498"/>
      <c r="L58" s="498"/>
      <c r="M58" s="499"/>
      <c r="N58" s="500"/>
      <c r="O58" s="500"/>
      <c r="P58" s="499"/>
      <c r="Q58" s="500"/>
      <c r="R58" s="500"/>
      <c r="S58" s="501">
        <f>SUM(G58:R58)</f>
        <v>0</v>
      </c>
      <c r="T58" s="502">
        <f>E58*S58</f>
        <v>0</v>
      </c>
    </row>
    <row r="59" spans="1:20" s="503" customFormat="1" ht="15">
      <c r="A59" s="559"/>
      <c r="B59" s="560"/>
      <c r="C59" s="1276"/>
      <c r="D59" s="2377"/>
      <c r="E59" s="495"/>
      <c r="F59" s="496"/>
      <c r="G59" s="497"/>
      <c r="H59" s="498"/>
      <c r="I59" s="498"/>
      <c r="J59" s="498"/>
      <c r="K59" s="498"/>
      <c r="L59" s="498"/>
      <c r="M59" s="499"/>
      <c r="N59" s="500"/>
      <c r="O59" s="500"/>
      <c r="P59" s="499"/>
      <c r="Q59" s="500"/>
      <c r="R59" s="500"/>
      <c r="S59" s="501">
        <f>SUM(G59:R59)</f>
        <v>0</v>
      </c>
      <c r="T59" s="502">
        <f>E59*S59</f>
        <v>0</v>
      </c>
    </row>
    <row r="60" spans="1:20" s="518" customFormat="1" ht="15">
      <c r="A60" s="513"/>
      <c r="B60" s="1260"/>
      <c r="C60" s="1845"/>
      <c r="D60" s="2389"/>
      <c r="E60" s="510"/>
      <c r="F60" s="511"/>
      <c r="G60" s="512"/>
      <c r="H60" s="513"/>
      <c r="I60" s="513"/>
      <c r="J60" s="513"/>
      <c r="K60" s="513"/>
      <c r="L60" s="513"/>
      <c r="M60" s="514"/>
      <c r="N60" s="515"/>
      <c r="O60" s="515"/>
      <c r="P60" s="514"/>
      <c r="Q60" s="515"/>
      <c r="R60" s="515"/>
      <c r="S60" s="516"/>
      <c r="T60" s="520"/>
    </row>
    <row r="61" spans="1:20" s="503" customFormat="1" ht="15">
      <c r="A61" s="559"/>
      <c r="B61" s="560"/>
      <c r="C61" s="1276"/>
      <c r="D61" s="2377"/>
      <c r="E61" s="495"/>
      <c r="F61" s="496"/>
      <c r="G61" s="497"/>
      <c r="H61" s="498"/>
      <c r="I61" s="498"/>
      <c r="J61" s="498"/>
      <c r="K61" s="498"/>
      <c r="L61" s="498"/>
      <c r="M61" s="499"/>
      <c r="N61" s="500"/>
      <c r="O61" s="500"/>
      <c r="P61" s="499"/>
      <c r="Q61" s="500"/>
      <c r="R61" s="500"/>
      <c r="S61" s="501">
        <f>SUM(G61:R61)</f>
        <v>0</v>
      </c>
      <c r="T61" s="502">
        <f>E61*S61</f>
        <v>0</v>
      </c>
    </row>
    <row r="62" spans="1:20" s="503" customFormat="1" ht="15">
      <c r="A62" s="559"/>
      <c r="B62" s="560"/>
      <c r="C62" s="1276"/>
      <c r="D62" s="2377"/>
      <c r="E62" s="495"/>
      <c r="F62" s="496"/>
      <c r="G62" s="497"/>
      <c r="H62" s="498"/>
      <c r="I62" s="498"/>
      <c r="J62" s="498"/>
      <c r="K62" s="498"/>
      <c r="L62" s="498"/>
      <c r="M62" s="499"/>
      <c r="N62" s="500"/>
      <c r="O62" s="500"/>
      <c r="P62" s="499"/>
      <c r="Q62" s="500"/>
      <c r="R62" s="500"/>
      <c r="S62" s="501">
        <f>SUM(G62:R62)</f>
        <v>0</v>
      </c>
      <c r="T62" s="502">
        <f>E62*S62</f>
        <v>0</v>
      </c>
    </row>
    <row r="63" spans="1:20" s="518" customFormat="1" ht="15">
      <c r="A63" s="513"/>
      <c r="B63" s="1260"/>
      <c r="C63" s="1845"/>
      <c r="D63" s="2389"/>
      <c r="E63" s="510"/>
      <c r="F63" s="511"/>
      <c r="G63" s="512"/>
      <c r="H63" s="513"/>
      <c r="I63" s="513"/>
      <c r="J63" s="513"/>
      <c r="K63" s="513"/>
      <c r="L63" s="513"/>
      <c r="M63" s="514"/>
      <c r="N63" s="515"/>
      <c r="O63" s="515"/>
      <c r="P63" s="514"/>
      <c r="Q63" s="515"/>
      <c r="R63" s="515"/>
      <c r="S63" s="516"/>
      <c r="T63" s="517"/>
    </row>
    <row r="64" spans="1:20" s="503" customFormat="1" ht="15">
      <c r="A64" s="559"/>
      <c r="B64" s="560"/>
      <c r="C64" s="1276"/>
      <c r="D64" s="2377"/>
      <c r="E64" s="495"/>
      <c r="F64" s="496"/>
      <c r="G64" s="497"/>
      <c r="H64" s="498"/>
      <c r="I64" s="498"/>
      <c r="J64" s="498"/>
      <c r="K64" s="498"/>
      <c r="L64" s="498"/>
      <c r="M64" s="499"/>
      <c r="N64" s="500"/>
      <c r="O64" s="500"/>
      <c r="P64" s="499"/>
      <c r="Q64" s="500"/>
      <c r="R64" s="500"/>
      <c r="S64" s="501">
        <f>SUM(G64:R64)</f>
        <v>0</v>
      </c>
      <c r="T64" s="502">
        <f>E64*S64</f>
        <v>0</v>
      </c>
    </row>
    <row r="65" spans="1:20" s="503" customFormat="1" ht="15">
      <c r="A65" s="559"/>
      <c r="B65" s="560"/>
      <c r="C65" s="1276"/>
      <c r="D65" s="2377"/>
      <c r="E65" s="495"/>
      <c r="F65" s="496"/>
      <c r="G65" s="497"/>
      <c r="H65" s="498"/>
      <c r="I65" s="498"/>
      <c r="J65" s="498"/>
      <c r="K65" s="498"/>
      <c r="L65" s="498"/>
      <c r="M65" s="499"/>
      <c r="N65" s="500"/>
      <c r="O65" s="500"/>
      <c r="P65" s="499"/>
      <c r="Q65" s="500"/>
      <c r="R65" s="500"/>
      <c r="S65" s="501">
        <f>SUM(G65:R65)</f>
        <v>0</v>
      </c>
      <c r="T65" s="502">
        <f>E65*S65</f>
        <v>0</v>
      </c>
    </row>
    <row r="66" spans="1:20" s="518" customFormat="1" ht="15">
      <c r="A66" s="513"/>
      <c r="B66" s="1260"/>
      <c r="C66" s="1845"/>
      <c r="D66" s="2389"/>
      <c r="E66" s="510"/>
      <c r="F66" s="511"/>
      <c r="G66" s="512"/>
      <c r="H66" s="513"/>
      <c r="I66" s="513"/>
      <c r="J66" s="513"/>
      <c r="K66" s="513"/>
      <c r="L66" s="513"/>
      <c r="M66" s="514"/>
      <c r="N66" s="515"/>
      <c r="O66" s="515"/>
      <c r="P66" s="514"/>
      <c r="Q66" s="515"/>
      <c r="R66" s="515"/>
      <c r="S66" s="516"/>
      <c r="T66" s="520"/>
    </row>
    <row r="67" spans="1:20" s="503" customFormat="1" ht="15">
      <c r="A67" s="559"/>
      <c r="B67" s="560"/>
      <c r="C67" s="1276"/>
      <c r="D67" s="2377"/>
      <c r="E67" s="495"/>
      <c r="F67" s="496"/>
      <c r="G67" s="497"/>
      <c r="H67" s="498"/>
      <c r="I67" s="498"/>
      <c r="J67" s="498"/>
      <c r="K67" s="498"/>
      <c r="L67" s="498"/>
      <c r="M67" s="499"/>
      <c r="N67" s="500"/>
      <c r="O67" s="500"/>
      <c r="P67" s="499"/>
      <c r="Q67" s="500"/>
      <c r="R67" s="500"/>
      <c r="S67" s="501">
        <f>SUM(G67:R67)</f>
        <v>0</v>
      </c>
      <c r="T67" s="502">
        <f>E67*S67</f>
        <v>0</v>
      </c>
    </row>
    <row r="68" spans="1:20" s="503" customFormat="1" ht="15">
      <c r="A68" s="559"/>
      <c r="B68" s="560"/>
      <c r="C68" s="1276"/>
      <c r="D68" s="2377"/>
      <c r="E68" s="495"/>
      <c r="F68" s="496"/>
      <c r="G68" s="497"/>
      <c r="H68" s="498"/>
      <c r="I68" s="498"/>
      <c r="J68" s="498"/>
      <c r="K68" s="498"/>
      <c r="L68" s="498"/>
      <c r="M68" s="499"/>
      <c r="N68" s="500"/>
      <c r="O68" s="500"/>
      <c r="P68" s="499"/>
      <c r="Q68" s="500"/>
      <c r="R68" s="500"/>
      <c r="S68" s="501">
        <f>SUM(G68:R68)</f>
        <v>0</v>
      </c>
      <c r="T68" s="502">
        <f>E68*S68</f>
        <v>0</v>
      </c>
    </row>
    <row r="69" spans="1:20" s="518" customFormat="1" ht="15">
      <c r="A69" s="513"/>
      <c r="B69" s="1260"/>
      <c r="C69" s="1845"/>
      <c r="D69" s="2389"/>
      <c r="E69" s="510"/>
      <c r="F69" s="511"/>
      <c r="G69" s="512"/>
      <c r="H69" s="513"/>
      <c r="I69" s="513"/>
      <c r="J69" s="513"/>
      <c r="K69" s="513"/>
      <c r="L69" s="513"/>
      <c r="M69" s="514"/>
      <c r="N69" s="515"/>
      <c r="O69" s="515"/>
      <c r="P69" s="514"/>
      <c r="Q69" s="515"/>
      <c r="R69" s="515"/>
      <c r="S69" s="516"/>
      <c r="T69" s="517"/>
    </row>
    <row r="70" spans="1:20" s="503" customFormat="1" ht="15">
      <c r="A70" s="559"/>
      <c r="B70" s="560"/>
      <c r="C70" s="1276"/>
      <c r="D70" s="2377"/>
      <c r="E70" s="495"/>
      <c r="F70" s="496"/>
      <c r="G70" s="497"/>
      <c r="H70" s="498"/>
      <c r="I70" s="498"/>
      <c r="J70" s="498"/>
      <c r="K70" s="498"/>
      <c r="L70" s="498"/>
      <c r="M70" s="499"/>
      <c r="N70" s="500"/>
      <c r="O70" s="500"/>
      <c r="P70" s="499"/>
      <c r="Q70" s="500"/>
      <c r="R70" s="500"/>
      <c r="S70" s="501">
        <f>SUM(G70:R70)</f>
        <v>0</v>
      </c>
      <c r="T70" s="502">
        <f>E70*S70</f>
        <v>0</v>
      </c>
    </row>
    <row r="71" spans="1:20" s="503" customFormat="1" ht="15">
      <c r="A71" s="559"/>
      <c r="B71" s="560"/>
      <c r="C71" s="1276"/>
      <c r="D71" s="2377"/>
      <c r="E71" s="495"/>
      <c r="F71" s="496"/>
      <c r="G71" s="497"/>
      <c r="H71" s="498"/>
      <c r="I71" s="498"/>
      <c r="J71" s="498"/>
      <c r="K71" s="498"/>
      <c r="L71" s="498"/>
      <c r="M71" s="499"/>
      <c r="N71" s="500"/>
      <c r="O71" s="500"/>
      <c r="P71" s="499"/>
      <c r="Q71" s="500"/>
      <c r="R71" s="500"/>
      <c r="S71" s="501">
        <f>SUM(G71:R71)</f>
        <v>0</v>
      </c>
      <c r="T71" s="502">
        <f>E71*S71</f>
        <v>0</v>
      </c>
    </row>
    <row r="72" spans="1:20" s="518" customFormat="1" ht="15">
      <c r="A72" s="513"/>
      <c r="B72" s="1260"/>
      <c r="C72" s="1845"/>
      <c r="D72" s="2389"/>
      <c r="E72" s="510"/>
      <c r="F72" s="511"/>
      <c r="G72" s="512"/>
      <c r="H72" s="513"/>
      <c r="I72" s="513"/>
      <c r="J72" s="513"/>
      <c r="K72" s="513"/>
      <c r="L72" s="513"/>
      <c r="M72" s="514"/>
      <c r="N72" s="515"/>
      <c r="O72" s="515"/>
      <c r="P72" s="514"/>
      <c r="Q72" s="515"/>
      <c r="R72" s="515"/>
      <c r="S72" s="516"/>
      <c r="T72" s="520"/>
    </row>
    <row r="73" spans="1:20" s="503" customFormat="1" ht="15">
      <c r="A73" s="559"/>
      <c r="B73" s="560"/>
      <c r="C73" s="1276"/>
      <c r="D73" s="2377"/>
      <c r="E73" s="495"/>
      <c r="F73" s="496"/>
      <c r="G73" s="497"/>
      <c r="H73" s="498"/>
      <c r="I73" s="498"/>
      <c r="J73" s="498"/>
      <c r="K73" s="498"/>
      <c r="L73" s="498"/>
      <c r="M73" s="499"/>
      <c r="N73" s="500"/>
      <c r="O73" s="500"/>
      <c r="P73" s="499"/>
      <c r="Q73" s="500"/>
      <c r="R73" s="500"/>
      <c r="S73" s="501">
        <f>SUM(G73:R73)</f>
        <v>0</v>
      </c>
      <c r="T73" s="502">
        <f>E73*S73</f>
        <v>0</v>
      </c>
    </row>
    <row r="74" spans="1:20" s="503" customFormat="1" ht="15">
      <c r="A74" s="559"/>
      <c r="B74" s="560"/>
      <c r="C74" s="1276"/>
      <c r="D74" s="2377"/>
      <c r="E74" s="495"/>
      <c r="F74" s="496"/>
      <c r="G74" s="497"/>
      <c r="H74" s="498"/>
      <c r="I74" s="498"/>
      <c r="J74" s="498"/>
      <c r="K74" s="498"/>
      <c r="L74" s="498"/>
      <c r="M74" s="499"/>
      <c r="N74" s="500"/>
      <c r="O74" s="500"/>
      <c r="P74" s="499"/>
      <c r="Q74" s="500"/>
      <c r="R74" s="500"/>
      <c r="S74" s="501">
        <f>SUM(G74:R74)</f>
        <v>0</v>
      </c>
      <c r="T74" s="502">
        <f>E74*S74</f>
        <v>0</v>
      </c>
    </row>
    <row r="75" spans="1:20" s="518" customFormat="1" ht="15">
      <c r="A75" s="513"/>
      <c r="B75" s="1260"/>
      <c r="C75" s="1845"/>
      <c r="D75" s="2389"/>
      <c r="E75" s="510"/>
      <c r="F75" s="511"/>
      <c r="G75" s="512"/>
      <c r="H75" s="513"/>
      <c r="I75" s="513"/>
      <c r="J75" s="513"/>
      <c r="K75" s="513"/>
      <c r="L75" s="513"/>
      <c r="M75" s="514"/>
      <c r="N75" s="515"/>
      <c r="O75" s="515"/>
      <c r="P75" s="514"/>
      <c r="Q75" s="515"/>
      <c r="R75" s="515"/>
      <c r="S75" s="516"/>
      <c r="T75" s="517"/>
    </row>
    <row r="76" spans="1:20" s="503" customFormat="1" ht="15">
      <c r="A76" s="559"/>
      <c r="B76" s="560"/>
      <c r="C76" s="1276"/>
      <c r="D76" s="2377"/>
      <c r="E76" s="495"/>
      <c r="F76" s="496"/>
      <c r="G76" s="497"/>
      <c r="H76" s="498"/>
      <c r="I76" s="498"/>
      <c r="J76" s="498"/>
      <c r="K76" s="498"/>
      <c r="L76" s="498"/>
      <c r="M76" s="499"/>
      <c r="N76" s="500"/>
      <c r="O76" s="500"/>
      <c r="P76" s="499"/>
      <c r="Q76" s="500"/>
      <c r="R76" s="500"/>
      <c r="S76" s="501">
        <f>SUM(G76:R76)</f>
        <v>0</v>
      </c>
      <c r="T76" s="502">
        <f>E76*S76</f>
        <v>0</v>
      </c>
    </row>
    <row r="77" spans="1:20" s="503" customFormat="1" ht="15">
      <c r="A77" s="559"/>
      <c r="B77" s="560"/>
      <c r="C77" s="1276"/>
      <c r="D77" s="2377"/>
      <c r="E77" s="495"/>
      <c r="F77" s="496"/>
      <c r="G77" s="497"/>
      <c r="H77" s="498"/>
      <c r="I77" s="498"/>
      <c r="J77" s="498"/>
      <c r="K77" s="498"/>
      <c r="L77" s="498"/>
      <c r="M77" s="499"/>
      <c r="N77" s="500"/>
      <c r="O77" s="500"/>
      <c r="P77" s="499"/>
      <c r="Q77" s="500"/>
      <c r="R77" s="500"/>
      <c r="S77" s="501">
        <f>SUM(G77:R77)</f>
        <v>0</v>
      </c>
      <c r="T77" s="502">
        <f>E77*S77</f>
        <v>0</v>
      </c>
    </row>
    <row r="78" spans="1:20" s="518" customFormat="1" ht="15">
      <c r="A78" s="513"/>
      <c r="B78" s="1260"/>
      <c r="C78" s="1845"/>
      <c r="D78" s="2389"/>
      <c r="E78" s="510"/>
      <c r="F78" s="511"/>
      <c r="G78" s="512"/>
      <c r="H78" s="513"/>
      <c r="I78" s="513"/>
      <c r="J78" s="513"/>
      <c r="K78" s="513"/>
      <c r="L78" s="513"/>
      <c r="M78" s="514"/>
      <c r="N78" s="515"/>
      <c r="O78" s="515"/>
      <c r="P78" s="514"/>
      <c r="Q78" s="515"/>
      <c r="R78" s="515"/>
      <c r="S78" s="516"/>
      <c r="T78" s="520"/>
    </row>
    <row r="79" spans="1:20" s="503" customFormat="1" ht="15">
      <c r="A79" s="559"/>
      <c r="B79" s="560"/>
      <c r="C79" s="1276"/>
      <c r="D79" s="2377"/>
      <c r="E79" s="495"/>
      <c r="F79" s="496"/>
      <c r="G79" s="497"/>
      <c r="H79" s="498"/>
      <c r="I79" s="498"/>
      <c r="J79" s="498"/>
      <c r="K79" s="498"/>
      <c r="L79" s="498"/>
      <c r="M79" s="499"/>
      <c r="N79" s="500"/>
      <c r="O79" s="500"/>
      <c r="P79" s="499"/>
      <c r="Q79" s="500"/>
      <c r="R79" s="500"/>
      <c r="S79" s="501">
        <f>SUM(G79:R79)</f>
        <v>0</v>
      </c>
      <c r="T79" s="502">
        <f>E79*S79</f>
        <v>0</v>
      </c>
    </row>
    <row r="80" spans="1:20" s="503" customFormat="1" ht="15">
      <c r="A80" s="559"/>
      <c r="B80" s="560"/>
      <c r="C80" s="1276"/>
      <c r="D80" s="2377"/>
      <c r="E80" s="495"/>
      <c r="F80" s="496"/>
      <c r="G80" s="497"/>
      <c r="H80" s="498"/>
      <c r="I80" s="498"/>
      <c r="J80" s="498"/>
      <c r="K80" s="498"/>
      <c r="L80" s="498"/>
      <c r="M80" s="499"/>
      <c r="N80" s="500"/>
      <c r="O80" s="500"/>
      <c r="P80" s="499"/>
      <c r="Q80" s="500"/>
      <c r="R80" s="500"/>
      <c r="S80" s="501">
        <f>SUM(G80:R80)</f>
        <v>0</v>
      </c>
      <c r="T80" s="502">
        <f>E80*S80</f>
        <v>0</v>
      </c>
    </row>
    <row r="81" spans="1:20" s="518" customFormat="1" ht="15">
      <c r="A81" s="513"/>
      <c r="B81" s="1260"/>
      <c r="C81" s="1845"/>
      <c r="D81" s="2389"/>
      <c r="E81" s="510"/>
      <c r="F81" s="511"/>
      <c r="G81" s="512"/>
      <c r="H81" s="513"/>
      <c r="I81" s="513"/>
      <c r="J81" s="513"/>
      <c r="K81" s="513"/>
      <c r="L81" s="513"/>
      <c r="M81" s="514"/>
      <c r="N81" s="515"/>
      <c r="O81" s="515"/>
      <c r="P81" s="514"/>
      <c r="Q81" s="515"/>
      <c r="R81" s="515"/>
      <c r="S81" s="516"/>
      <c r="T81" s="517"/>
    </row>
    <row r="82" spans="1:20" s="503" customFormat="1" ht="15">
      <c r="A82" s="559"/>
      <c r="B82" s="560"/>
      <c r="C82" s="1276"/>
      <c r="D82" s="2377"/>
      <c r="E82" s="495"/>
      <c r="F82" s="496"/>
      <c r="G82" s="497"/>
      <c r="H82" s="498"/>
      <c r="I82" s="498"/>
      <c r="J82" s="498"/>
      <c r="K82" s="498"/>
      <c r="L82" s="498"/>
      <c r="M82" s="499"/>
      <c r="N82" s="500"/>
      <c r="O82" s="500"/>
      <c r="P82" s="499"/>
      <c r="Q82" s="500"/>
      <c r="R82" s="500"/>
      <c r="S82" s="501">
        <f>SUM(G82:R82)</f>
        <v>0</v>
      </c>
      <c r="T82" s="502">
        <f>E82*S82</f>
        <v>0</v>
      </c>
    </row>
    <row r="83" spans="1:20" s="503" customFormat="1" ht="15">
      <c r="A83" s="559"/>
      <c r="B83" s="560"/>
      <c r="C83" s="1276"/>
      <c r="D83" s="2377"/>
      <c r="E83" s="495"/>
      <c r="F83" s="496"/>
      <c r="G83" s="497"/>
      <c r="H83" s="498"/>
      <c r="I83" s="498"/>
      <c r="J83" s="498"/>
      <c r="K83" s="498"/>
      <c r="L83" s="498"/>
      <c r="M83" s="499"/>
      <c r="N83" s="500"/>
      <c r="O83" s="500"/>
      <c r="P83" s="499"/>
      <c r="Q83" s="500"/>
      <c r="R83" s="500"/>
      <c r="S83" s="501">
        <f>SUM(G83:R83)</f>
        <v>0</v>
      </c>
      <c r="T83" s="502">
        <f>E83*S83</f>
        <v>0</v>
      </c>
    </row>
    <row r="84" spans="1:20" s="518" customFormat="1" ht="15">
      <c r="A84" s="513"/>
      <c r="B84" s="1260"/>
      <c r="C84" s="1845"/>
      <c r="D84" s="2389"/>
      <c r="E84" s="510"/>
      <c r="F84" s="511"/>
      <c r="G84" s="512"/>
      <c r="H84" s="513"/>
      <c r="I84" s="513"/>
      <c r="J84" s="513"/>
      <c r="K84" s="513"/>
      <c r="L84" s="513"/>
      <c r="M84" s="514"/>
      <c r="N84" s="515"/>
      <c r="O84" s="515"/>
      <c r="P84" s="514"/>
      <c r="Q84" s="515"/>
      <c r="R84" s="515"/>
      <c r="S84" s="516"/>
      <c r="T84" s="520"/>
    </row>
    <row r="85" spans="1:20" s="503" customFormat="1" ht="15">
      <c r="A85" s="559"/>
      <c r="B85" s="560"/>
      <c r="C85" s="1276"/>
      <c r="D85" s="2377"/>
      <c r="E85" s="495"/>
      <c r="F85" s="496"/>
      <c r="G85" s="497"/>
      <c r="H85" s="498"/>
      <c r="I85" s="498"/>
      <c r="J85" s="498"/>
      <c r="K85" s="498"/>
      <c r="L85" s="498"/>
      <c r="M85" s="499"/>
      <c r="N85" s="500"/>
      <c r="O85" s="500"/>
      <c r="P85" s="499"/>
      <c r="Q85" s="500"/>
      <c r="R85" s="500"/>
      <c r="S85" s="501">
        <f>SUM(G85:R85)</f>
        <v>0</v>
      </c>
      <c r="T85" s="502">
        <f>E85*S85</f>
        <v>0</v>
      </c>
    </row>
    <row r="86" spans="1:20" s="503" customFormat="1" ht="15">
      <c r="A86" s="559"/>
      <c r="B86" s="560"/>
      <c r="C86" s="1276"/>
      <c r="D86" s="2377"/>
      <c r="E86" s="495"/>
      <c r="F86" s="496"/>
      <c r="G86" s="497"/>
      <c r="H86" s="498"/>
      <c r="I86" s="498"/>
      <c r="J86" s="498"/>
      <c r="K86" s="498"/>
      <c r="L86" s="498"/>
      <c r="M86" s="499"/>
      <c r="N86" s="500"/>
      <c r="O86" s="500"/>
      <c r="P86" s="499"/>
      <c r="Q86" s="500"/>
      <c r="R86" s="500"/>
      <c r="S86" s="501">
        <f>SUM(G86:R86)</f>
        <v>0</v>
      </c>
      <c r="T86" s="502">
        <f>E86*S86</f>
        <v>0</v>
      </c>
    </row>
    <row r="87" spans="1:20" s="518" customFormat="1" ht="15">
      <c r="A87" s="513"/>
      <c r="B87" s="1260"/>
      <c r="C87" s="1845"/>
      <c r="D87" s="2389"/>
      <c r="E87" s="510"/>
      <c r="F87" s="511"/>
      <c r="G87" s="512"/>
      <c r="H87" s="513"/>
      <c r="I87" s="513"/>
      <c r="J87" s="513"/>
      <c r="K87" s="513"/>
      <c r="L87" s="513"/>
      <c r="M87" s="514"/>
      <c r="N87" s="515"/>
      <c r="O87" s="515"/>
      <c r="P87" s="514"/>
      <c r="Q87" s="515"/>
      <c r="R87" s="515"/>
      <c r="S87" s="516"/>
      <c r="T87" s="517"/>
    </row>
    <row r="88" spans="1:20" s="503" customFormat="1" ht="15">
      <c r="A88" s="559"/>
      <c r="B88" s="560"/>
      <c r="C88" s="1276"/>
      <c r="D88" s="2377"/>
      <c r="E88" s="495"/>
      <c r="F88" s="496"/>
      <c r="G88" s="497"/>
      <c r="H88" s="498"/>
      <c r="I88" s="498"/>
      <c r="J88" s="498"/>
      <c r="K88" s="498"/>
      <c r="L88" s="498"/>
      <c r="M88" s="499"/>
      <c r="N88" s="500"/>
      <c r="O88" s="500"/>
      <c r="P88" s="499"/>
      <c r="Q88" s="500"/>
      <c r="R88" s="500"/>
      <c r="S88" s="501">
        <f>SUM(G88:R88)</f>
        <v>0</v>
      </c>
      <c r="T88" s="502">
        <f>E88*S88</f>
        <v>0</v>
      </c>
    </row>
    <row r="89" spans="1:20" s="503" customFormat="1" ht="15">
      <c r="A89" s="559"/>
      <c r="B89" s="560"/>
      <c r="C89" s="1276"/>
      <c r="D89" s="2377"/>
      <c r="E89" s="495"/>
      <c r="F89" s="496"/>
      <c r="G89" s="497"/>
      <c r="H89" s="498"/>
      <c r="I89" s="498"/>
      <c r="J89" s="498"/>
      <c r="K89" s="498"/>
      <c r="L89" s="498"/>
      <c r="M89" s="499"/>
      <c r="N89" s="500"/>
      <c r="O89" s="500"/>
      <c r="P89" s="499"/>
      <c r="Q89" s="500"/>
      <c r="R89" s="500"/>
      <c r="S89" s="501">
        <f>SUM(G89:R89)</f>
        <v>0</v>
      </c>
      <c r="T89" s="502">
        <f>E89*S89</f>
        <v>0</v>
      </c>
    </row>
    <row r="90" spans="1:20" s="518" customFormat="1" ht="15">
      <c r="A90" s="513"/>
      <c r="B90" s="1260"/>
      <c r="C90" s="1845"/>
      <c r="D90" s="2389"/>
      <c r="E90" s="510"/>
      <c r="F90" s="511"/>
      <c r="G90" s="512"/>
      <c r="H90" s="513"/>
      <c r="I90" s="513"/>
      <c r="J90" s="513"/>
      <c r="K90" s="513"/>
      <c r="L90" s="513"/>
      <c r="M90" s="514"/>
      <c r="N90" s="515"/>
      <c r="O90" s="515"/>
      <c r="P90" s="514"/>
      <c r="Q90" s="515"/>
      <c r="R90" s="515"/>
      <c r="S90" s="516"/>
      <c r="T90" s="520"/>
    </row>
    <row r="91" spans="1:20" s="503" customFormat="1" ht="15">
      <c r="A91" s="559"/>
      <c r="B91" s="560"/>
      <c r="C91" s="1276"/>
      <c r="D91" s="2377"/>
      <c r="E91" s="495"/>
      <c r="F91" s="496"/>
      <c r="G91" s="497"/>
      <c r="H91" s="498"/>
      <c r="I91" s="498"/>
      <c r="J91" s="498"/>
      <c r="K91" s="498"/>
      <c r="L91" s="498"/>
      <c r="M91" s="499"/>
      <c r="N91" s="500"/>
      <c r="O91" s="500"/>
      <c r="P91" s="499"/>
      <c r="Q91" s="500"/>
      <c r="R91" s="500"/>
      <c r="S91" s="501">
        <f>SUM(G91:R91)</f>
        <v>0</v>
      </c>
      <c r="T91" s="502">
        <f>E91*S91</f>
        <v>0</v>
      </c>
    </row>
    <row r="92" spans="1:20" s="503" customFormat="1" ht="15">
      <c r="A92" s="559"/>
      <c r="B92" s="560"/>
      <c r="C92" s="1276"/>
      <c r="D92" s="2377"/>
      <c r="E92" s="495"/>
      <c r="F92" s="496"/>
      <c r="G92" s="497"/>
      <c r="H92" s="498"/>
      <c r="I92" s="498"/>
      <c r="J92" s="498"/>
      <c r="K92" s="498"/>
      <c r="L92" s="498"/>
      <c r="M92" s="499"/>
      <c r="N92" s="500"/>
      <c r="O92" s="500"/>
      <c r="P92" s="499"/>
      <c r="Q92" s="500"/>
      <c r="R92" s="500"/>
      <c r="S92" s="501">
        <f>SUM(G92:R92)</f>
        <v>0</v>
      </c>
      <c r="T92" s="502">
        <f>E92*S92</f>
        <v>0</v>
      </c>
    </row>
    <row r="93" spans="1:20" s="518" customFormat="1" ht="15">
      <c r="A93" s="513"/>
      <c r="B93" s="1260"/>
      <c r="C93" s="1845"/>
      <c r="D93" s="2389"/>
      <c r="E93" s="510"/>
      <c r="F93" s="511"/>
      <c r="G93" s="512"/>
      <c r="H93" s="513"/>
      <c r="I93" s="513"/>
      <c r="J93" s="513"/>
      <c r="K93" s="513"/>
      <c r="L93" s="513"/>
      <c r="M93" s="514"/>
      <c r="N93" s="515"/>
      <c r="O93" s="515"/>
      <c r="P93" s="514"/>
      <c r="Q93" s="515"/>
      <c r="R93" s="515"/>
      <c r="S93" s="516"/>
      <c r="T93" s="517"/>
    </row>
    <row r="94" spans="1:20" s="503" customFormat="1" ht="15">
      <c r="A94" s="559"/>
      <c r="B94" s="560"/>
      <c r="C94" s="1276"/>
      <c r="D94" s="2377"/>
      <c r="E94" s="495"/>
      <c r="F94" s="496"/>
      <c r="G94" s="497"/>
      <c r="H94" s="498"/>
      <c r="I94" s="498"/>
      <c r="J94" s="498"/>
      <c r="K94" s="498"/>
      <c r="L94" s="498"/>
      <c r="M94" s="499"/>
      <c r="N94" s="500"/>
      <c r="O94" s="500"/>
      <c r="P94" s="499"/>
      <c r="Q94" s="500"/>
      <c r="R94" s="500"/>
      <c r="S94" s="501">
        <f>SUM(G94:R94)</f>
        <v>0</v>
      </c>
      <c r="T94" s="502">
        <f>E94*S94</f>
        <v>0</v>
      </c>
    </row>
    <row r="95" spans="1:20" s="503" customFormat="1" ht="15">
      <c r="A95" s="559"/>
      <c r="B95" s="560"/>
      <c r="C95" s="1276"/>
      <c r="D95" s="2377"/>
      <c r="E95" s="495"/>
      <c r="F95" s="496"/>
      <c r="G95" s="497"/>
      <c r="H95" s="498"/>
      <c r="I95" s="498"/>
      <c r="J95" s="498"/>
      <c r="K95" s="498"/>
      <c r="L95" s="498"/>
      <c r="M95" s="499"/>
      <c r="N95" s="500"/>
      <c r="O95" s="500"/>
      <c r="P95" s="499"/>
      <c r="Q95" s="500"/>
      <c r="R95" s="500"/>
      <c r="S95" s="501">
        <f>SUM(G95:R95)</f>
        <v>0</v>
      </c>
      <c r="T95" s="502">
        <f>E95*S95</f>
        <v>0</v>
      </c>
    </row>
    <row r="96" spans="1:20" s="518" customFormat="1" ht="15">
      <c r="A96" s="513"/>
      <c r="B96" s="1260"/>
      <c r="C96" s="1845"/>
      <c r="D96" s="2389"/>
      <c r="E96" s="510"/>
      <c r="F96" s="511"/>
      <c r="G96" s="512"/>
      <c r="H96" s="513"/>
      <c r="I96" s="513"/>
      <c r="J96" s="513"/>
      <c r="K96" s="513"/>
      <c r="L96" s="513"/>
      <c r="M96" s="514"/>
      <c r="N96" s="515"/>
      <c r="O96" s="515"/>
      <c r="P96" s="514"/>
      <c r="Q96" s="515"/>
      <c r="R96" s="515"/>
      <c r="S96" s="516"/>
      <c r="T96" s="520"/>
    </row>
    <row r="97" spans="1:20" s="503" customFormat="1" ht="15">
      <c r="A97" s="559"/>
      <c r="B97" s="560"/>
      <c r="C97" s="1276"/>
      <c r="D97" s="2377"/>
      <c r="E97" s="495"/>
      <c r="F97" s="496"/>
      <c r="G97" s="497"/>
      <c r="H97" s="498"/>
      <c r="I97" s="498"/>
      <c r="J97" s="498"/>
      <c r="K97" s="498"/>
      <c r="L97" s="498"/>
      <c r="M97" s="499"/>
      <c r="N97" s="500"/>
      <c r="O97" s="500"/>
      <c r="P97" s="499"/>
      <c r="Q97" s="500"/>
      <c r="R97" s="500"/>
      <c r="S97" s="501">
        <f>SUM(G97:R97)</f>
        <v>0</v>
      </c>
      <c r="T97" s="502">
        <f>E97*S97</f>
        <v>0</v>
      </c>
    </row>
    <row r="98" spans="1:20" s="503" customFormat="1" ht="15">
      <c r="A98" s="559"/>
      <c r="B98" s="560"/>
      <c r="C98" s="1276"/>
      <c r="D98" s="2377"/>
      <c r="E98" s="495"/>
      <c r="F98" s="496"/>
      <c r="G98" s="497"/>
      <c r="H98" s="498"/>
      <c r="I98" s="498"/>
      <c r="J98" s="498"/>
      <c r="K98" s="498"/>
      <c r="L98" s="498"/>
      <c r="M98" s="499"/>
      <c r="N98" s="500"/>
      <c r="O98" s="500"/>
      <c r="P98" s="499"/>
      <c r="Q98" s="500"/>
      <c r="R98" s="500"/>
      <c r="S98" s="501">
        <f>SUM(G98:R98)</f>
        <v>0</v>
      </c>
      <c r="T98" s="502">
        <f>E98*S98</f>
        <v>0</v>
      </c>
    </row>
    <row r="99" spans="1:20" s="518" customFormat="1" ht="15">
      <c r="A99" s="513"/>
      <c r="B99" s="1260"/>
      <c r="C99" s="1845"/>
      <c r="D99" s="2389"/>
      <c r="E99" s="510"/>
      <c r="F99" s="511"/>
      <c r="G99" s="512"/>
      <c r="H99" s="513"/>
      <c r="I99" s="513"/>
      <c r="J99" s="513"/>
      <c r="K99" s="513"/>
      <c r="L99" s="513"/>
      <c r="M99" s="514"/>
      <c r="N99" s="515"/>
      <c r="O99" s="515"/>
      <c r="P99" s="514"/>
      <c r="Q99" s="515"/>
      <c r="R99" s="515"/>
      <c r="S99" s="516"/>
      <c r="T99" s="517"/>
    </row>
    <row r="100" spans="1:20" s="503" customFormat="1" ht="15">
      <c r="A100" s="559"/>
      <c r="B100" s="560"/>
      <c r="C100" s="1276"/>
      <c r="D100" s="2377"/>
      <c r="E100" s="495"/>
      <c r="F100" s="496"/>
      <c r="G100" s="497"/>
      <c r="H100" s="498"/>
      <c r="I100" s="498"/>
      <c r="J100" s="498"/>
      <c r="K100" s="498"/>
      <c r="L100" s="498"/>
      <c r="M100" s="499"/>
      <c r="N100" s="500"/>
      <c r="O100" s="500"/>
      <c r="P100" s="499"/>
      <c r="Q100" s="500"/>
      <c r="R100" s="500"/>
      <c r="S100" s="501">
        <f>SUM(G100:R100)</f>
        <v>0</v>
      </c>
      <c r="T100" s="502">
        <f>E100*S100</f>
        <v>0</v>
      </c>
    </row>
    <row r="101" spans="1:20" s="503" customFormat="1" ht="15">
      <c r="A101" s="559"/>
      <c r="B101" s="560"/>
      <c r="C101" s="1276"/>
      <c r="D101" s="2377"/>
      <c r="E101" s="495"/>
      <c r="F101" s="496"/>
      <c r="G101" s="497"/>
      <c r="H101" s="498"/>
      <c r="I101" s="498"/>
      <c r="J101" s="498"/>
      <c r="K101" s="498"/>
      <c r="L101" s="498"/>
      <c r="M101" s="499"/>
      <c r="N101" s="500"/>
      <c r="O101" s="500"/>
      <c r="P101" s="499"/>
      <c r="Q101" s="500"/>
      <c r="R101" s="500"/>
      <c r="S101" s="501">
        <f>SUM(G101:R101)</f>
        <v>0</v>
      </c>
      <c r="T101" s="502">
        <f>E101*S101</f>
        <v>0</v>
      </c>
    </row>
    <row r="102" spans="1:20" s="518" customFormat="1" ht="15">
      <c r="A102" s="513"/>
      <c r="B102" s="1260"/>
      <c r="C102" s="1845"/>
      <c r="D102" s="2389"/>
      <c r="E102" s="510"/>
      <c r="F102" s="511"/>
      <c r="G102" s="512"/>
      <c r="H102" s="513"/>
      <c r="I102" s="513"/>
      <c r="J102" s="513"/>
      <c r="K102" s="513"/>
      <c r="L102" s="513"/>
      <c r="M102" s="514"/>
      <c r="N102" s="515"/>
      <c r="O102" s="515"/>
      <c r="P102" s="514"/>
      <c r="Q102" s="515"/>
      <c r="R102" s="515"/>
      <c r="S102" s="516"/>
      <c r="T102" s="520"/>
    </row>
    <row r="103" spans="1:20" s="503" customFormat="1" ht="15">
      <c r="A103" s="559"/>
      <c r="B103" s="560"/>
      <c r="C103" s="1276"/>
      <c r="D103" s="2377"/>
      <c r="E103" s="495"/>
      <c r="F103" s="496"/>
      <c r="G103" s="497"/>
      <c r="H103" s="498"/>
      <c r="I103" s="498"/>
      <c r="J103" s="498"/>
      <c r="K103" s="498"/>
      <c r="L103" s="498"/>
      <c r="M103" s="499"/>
      <c r="N103" s="500"/>
      <c r="O103" s="500"/>
      <c r="P103" s="499"/>
      <c r="Q103" s="500"/>
      <c r="R103" s="500"/>
      <c r="S103" s="501">
        <f>SUM(G103:R103)</f>
        <v>0</v>
      </c>
      <c r="T103" s="502">
        <f>E103*S103</f>
        <v>0</v>
      </c>
    </row>
    <row r="104" spans="1:20" s="503" customFormat="1" ht="15">
      <c r="A104" s="559"/>
      <c r="B104" s="560"/>
      <c r="C104" s="1276"/>
      <c r="D104" s="2377"/>
      <c r="E104" s="495"/>
      <c r="F104" s="496"/>
      <c r="G104" s="497"/>
      <c r="H104" s="498"/>
      <c r="I104" s="498"/>
      <c r="J104" s="498"/>
      <c r="K104" s="498"/>
      <c r="L104" s="498"/>
      <c r="M104" s="499"/>
      <c r="N104" s="500"/>
      <c r="O104" s="500"/>
      <c r="P104" s="499"/>
      <c r="Q104" s="500"/>
      <c r="R104" s="500"/>
      <c r="S104" s="501">
        <f>SUM(G104:R104)</f>
        <v>0</v>
      </c>
      <c r="T104" s="502">
        <f>E104*S104</f>
        <v>0</v>
      </c>
    </row>
    <row r="105" spans="1:20" s="518" customFormat="1" ht="15">
      <c r="A105" s="513"/>
      <c r="B105" s="1260"/>
      <c r="C105" s="1845"/>
      <c r="D105" s="2389"/>
      <c r="E105" s="510"/>
      <c r="F105" s="511"/>
      <c r="G105" s="512"/>
      <c r="H105" s="513"/>
      <c r="I105" s="513"/>
      <c r="J105" s="513"/>
      <c r="K105" s="513"/>
      <c r="L105" s="513"/>
      <c r="M105" s="514"/>
      <c r="N105" s="515"/>
      <c r="O105" s="515"/>
      <c r="P105" s="514"/>
      <c r="Q105" s="515"/>
      <c r="R105" s="515"/>
      <c r="S105" s="516"/>
      <c r="T105" s="517"/>
    </row>
    <row r="106" spans="1:20" s="503" customFormat="1" ht="15">
      <c r="A106" s="559"/>
      <c r="B106" s="560"/>
      <c r="C106" s="1276"/>
      <c r="D106" s="2377"/>
      <c r="E106" s="495"/>
      <c r="F106" s="496"/>
      <c r="G106" s="497"/>
      <c r="H106" s="498"/>
      <c r="I106" s="498"/>
      <c r="J106" s="498"/>
      <c r="K106" s="498"/>
      <c r="L106" s="498"/>
      <c r="M106" s="499"/>
      <c r="N106" s="500"/>
      <c r="O106" s="500"/>
      <c r="P106" s="499"/>
      <c r="Q106" s="500"/>
      <c r="R106" s="500"/>
      <c r="S106" s="501">
        <f>SUM(G106:R106)</f>
        <v>0</v>
      </c>
      <c r="T106" s="502">
        <f>E106*S106</f>
        <v>0</v>
      </c>
    </row>
    <row r="107" spans="1:20" s="503" customFormat="1" ht="15">
      <c r="A107" s="559"/>
      <c r="B107" s="560"/>
      <c r="C107" s="1276"/>
      <c r="D107" s="2377"/>
      <c r="E107" s="495"/>
      <c r="F107" s="496"/>
      <c r="G107" s="497"/>
      <c r="H107" s="498"/>
      <c r="I107" s="498"/>
      <c r="J107" s="498"/>
      <c r="K107" s="498"/>
      <c r="L107" s="498"/>
      <c r="M107" s="499"/>
      <c r="N107" s="500"/>
      <c r="O107" s="500"/>
      <c r="P107" s="499"/>
      <c r="Q107" s="500"/>
      <c r="R107" s="500"/>
      <c r="S107" s="501">
        <f>SUM(G107:R107)</f>
        <v>0</v>
      </c>
      <c r="T107" s="502">
        <f>E107*S107</f>
        <v>0</v>
      </c>
    </row>
    <row r="108" spans="1:20" s="518" customFormat="1" ht="15">
      <c r="A108" s="513"/>
      <c r="B108" s="1260"/>
      <c r="C108" s="1845"/>
      <c r="D108" s="2389"/>
      <c r="E108" s="510"/>
      <c r="F108" s="511"/>
      <c r="G108" s="512"/>
      <c r="H108" s="513"/>
      <c r="I108" s="513"/>
      <c r="J108" s="513"/>
      <c r="K108" s="513"/>
      <c r="L108" s="513"/>
      <c r="M108" s="514"/>
      <c r="N108" s="515"/>
      <c r="O108" s="515"/>
      <c r="P108" s="514"/>
      <c r="Q108" s="515"/>
      <c r="R108" s="515"/>
      <c r="S108" s="516"/>
      <c r="T108" s="520"/>
    </row>
    <row r="109" spans="1:20" s="503" customFormat="1" ht="15">
      <c r="A109" s="559"/>
      <c r="B109" s="560"/>
      <c r="C109" s="1276"/>
      <c r="D109" s="2377"/>
      <c r="E109" s="495"/>
      <c r="F109" s="496"/>
      <c r="G109" s="497"/>
      <c r="H109" s="498"/>
      <c r="I109" s="498"/>
      <c r="J109" s="498"/>
      <c r="K109" s="498"/>
      <c r="L109" s="498"/>
      <c r="M109" s="499"/>
      <c r="N109" s="500"/>
      <c r="O109" s="500"/>
      <c r="P109" s="499"/>
      <c r="Q109" s="500"/>
      <c r="R109" s="500"/>
      <c r="S109" s="501">
        <f>SUM(G109:R109)</f>
        <v>0</v>
      </c>
      <c r="T109" s="502">
        <f>E109*S109</f>
        <v>0</v>
      </c>
    </row>
    <row r="110" spans="1:20" s="503" customFormat="1" ht="15">
      <c r="A110" s="559"/>
      <c r="B110" s="560"/>
      <c r="C110" s="1276"/>
      <c r="D110" s="2377"/>
      <c r="E110" s="495"/>
      <c r="F110" s="496"/>
      <c r="G110" s="497"/>
      <c r="H110" s="498"/>
      <c r="I110" s="498"/>
      <c r="J110" s="498"/>
      <c r="K110" s="498"/>
      <c r="L110" s="498"/>
      <c r="M110" s="499"/>
      <c r="N110" s="500"/>
      <c r="O110" s="500"/>
      <c r="P110" s="499"/>
      <c r="Q110" s="500"/>
      <c r="R110" s="500"/>
      <c r="S110" s="501">
        <f>SUM(G110:R110)</f>
        <v>0</v>
      </c>
      <c r="T110" s="502">
        <f>E110*S110</f>
        <v>0</v>
      </c>
    </row>
    <row r="111" spans="1:20" s="518" customFormat="1" ht="15">
      <c r="A111" s="513"/>
      <c r="B111" s="1260"/>
      <c r="C111" s="1845"/>
      <c r="D111" s="2389"/>
      <c r="E111" s="510"/>
      <c r="F111" s="511"/>
      <c r="G111" s="512"/>
      <c r="H111" s="513"/>
      <c r="I111" s="513"/>
      <c r="J111" s="513"/>
      <c r="K111" s="513"/>
      <c r="L111" s="513"/>
      <c r="M111" s="514"/>
      <c r="N111" s="515"/>
      <c r="O111" s="515"/>
      <c r="P111" s="514"/>
      <c r="Q111" s="515"/>
      <c r="R111" s="515"/>
      <c r="S111" s="516"/>
      <c r="T111" s="517"/>
    </row>
    <row r="112" spans="1:20" s="503" customFormat="1" ht="15">
      <c r="A112" s="559"/>
      <c r="B112" s="560"/>
      <c r="C112" s="1276"/>
      <c r="D112" s="2377"/>
      <c r="E112" s="495"/>
      <c r="F112" s="496"/>
      <c r="G112" s="497"/>
      <c r="H112" s="498"/>
      <c r="I112" s="498"/>
      <c r="J112" s="498"/>
      <c r="K112" s="498"/>
      <c r="L112" s="498"/>
      <c r="M112" s="499"/>
      <c r="N112" s="500"/>
      <c r="O112" s="500"/>
      <c r="P112" s="499"/>
      <c r="Q112" s="500"/>
      <c r="R112" s="500"/>
      <c r="S112" s="501">
        <f>SUM(G112:R112)</f>
        <v>0</v>
      </c>
      <c r="T112" s="502">
        <f>E112*S112</f>
        <v>0</v>
      </c>
    </row>
    <row r="113" spans="1:20" s="503" customFormat="1" ht="15">
      <c r="A113" s="559"/>
      <c r="B113" s="560"/>
      <c r="C113" s="1276"/>
      <c r="D113" s="2377"/>
      <c r="E113" s="495"/>
      <c r="F113" s="496"/>
      <c r="G113" s="497"/>
      <c r="H113" s="498"/>
      <c r="I113" s="498"/>
      <c r="J113" s="498"/>
      <c r="K113" s="498"/>
      <c r="L113" s="498"/>
      <c r="M113" s="499"/>
      <c r="N113" s="500"/>
      <c r="O113" s="500"/>
      <c r="P113" s="499"/>
      <c r="Q113" s="500"/>
      <c r="R113" s="500"/>
      <c r="S113" s="501">
        <f>SUM(G113:R113)</f>
        <v>0</v>
      </c>
      <c r="T113" s="502">
        <f>E113*S113</f>
        <v>0</v>
      </c>
    </row>
    <row r="114" spans="1:20" s="518" customFormat="1" ht="15">
      <c r="A114" s="513"/>
      <c r="B114" s="1260"/>
      <c r="C114" s="1845"/>
      <c r="D114" s="2389"/>
      <c r="E114" s="510"/>
      <c r="F114" s="511"/>
      <c r="G114" s="512"/>
      <c r="H114" s="513"/>
      <c r="I114" s="513"/>
      <c r="J114" s="513"/>
      <c r="K114" s="513"/>
      <c r="L114" s="513"/>
      <c r="M114" s="514"/>
      <c r="N114" s="515"/>
      <c r="O114" s="515"/>
      <c r="P114" s="514"/>
      <c r="Q114" s="515"/>
      <c r="R114" s="515"/>
      <c r="S114" s="516"/>
      <c r="T114" s="520"/>
    </row>
    <row r="115" spans="1:20" s="503" customFormat="1" ht="15">
      <c r="A115" s="559"/>
      <c r="B115" s="560"/>
      <c r="C115" s="1276"/>
      <c r="D115" s="2377"/>
      <c r="E115" s="495"/>
      <c r="F115" s="496"/>
      <c r="G115" s="497"/>
      <c r="H115" s="498"/>
      <c r="I115" s="498"/>
      <c r="J115" s="498"/>
      <c r="K115" s="498"/>
      <c r="L115" s="498"/>
      <c r="M115" s="499"/>
      <c r="N115" s="500"/>
      <c r="O115" s="500"/>
      <c r="P115" s="499"/>
      <c r="Q115" s="500"/>
      <c r="R115" s="500"/>
      <c r="S115" s="501">
        <f>SUM(G115:R115)</f>
        <v>0</v>
      </c>
      <c r="T115" s="502">
        <f>E115*S115</f>
        <v>0</v>
      </c>
    </row>
    <row r="116" spans="1:20" s="503" customFormat="1" ht="15">
      <c r="A116" s="559"/>
      <c r="B116" s="560"/>
      <c r="C116" s="1276"/>
      <c r="D116" s="2377"/>
      <c r="E116" s="495"/>
      <c r="F116" s="496"/>
      <c r="G116" s="497"/>
      <c r="H116" s="498"/>
      <c r="I116" s="498"/>
      <c r="J116" s="498"/>
      <c r="K116" s="498"/>
      <c r="L116" s="498"/>
      <c r="M116" s="499"/>
      <c r="N116" s="500"/>
      <c r="O116" s="500"/>
      <c r="P116" s="499"/>
      <c r="Q116" s="500"/>
      <c r="R116" s="500"/>
      <c r="S116" s="501">
        <f>SUM(G116:R116)</f>
        <v>0</v>
      </c>
      <c r="T116" s="502">
        <f>E116*S116</f>
        <v>0</v>
      </c>
    </row>
    <row r="117" spans="1:20" s="518" customFormat="1" ht="15">
      <c r="A117" s="513"/>
      <c r="B117" s="1260"/>
      <c r="C117" s="1845"/>
      <c r="D117" s="2389"/>
      <c r="E117" s="510"/>
      <c r="F117" s="511"/>
      <c r="G117" s="512"/>
      <c r="H117" s="513"/>
      <c r="I117" s="513"/>
      <c r="J117" s="513"/>
      <c r="K117" s="513"/>
      <c r="L117" s="513"/>
      <c r="M117" s="514"/>
      <c r="N117" s="515"/>
      <c r="O117" s="515"/>
      <c r="P117" s="514"/>
      <c r="Q117" s="515"/>
      <c r="R117" s="515"/>
      <c r="S117" s="516"/>
      <c r="T117" s="517"/>
    </row>
    <row r="118" spans="1:20" s="503" customFormat="1" ht="15">
      <c r="A118" s="559"/>
      <c r="B118" s="560"/>
      <c r="C118" s="1276"/>
      <c r="D118" s="2377"/>
      <c r="E118" s="495"/>
      <c r="F118" s="496"/>
      <c r="G118" s="497"/>
      <c r="H118" s="498"/>
      <c r="I118" s="498"/>
      <c r="J118" s="498"/>
      <c r="K118" s="498"/>
      <c r="L118" s="498"/>
      <c r="M118" s="499"/>
      <c r="N118" s="500"/>
      <c r="O118" s="500"/>
      <c r="P118" s="499"/>
      <c r="Q118" s="500"/>
      <c r="R118" s="500"/>
      <c r="S118" s="501">
        <f>SUM(G118:R118)</f>
        <v>0</v>
      </c>
      <c r="T118" s="502">
        <f>E118*S118</f>
        <v>0</v>
      </c>
    </row>
    <row r="119" spans="1:20" s="503" customFormat="1" ht="15">
      <c r="A119" s="559"/>
      <c r="B119" s="560"/>
      <c r="C119" s="1276"/>
      <c r="D119" s="2377"/>
      <c r="E119" s="495"/>
      <c r="F119" s="496"/>
      <c r="G119" s="497"/>
      <c r="H119" s="498"/>
      <c r="I119" s="498"/>
      <c r="J119" s="498"/>
      <c r="K119" s="498"/>
      <c r="L119" s="498"/>
      <c r="M119" s="499"/>
      <c r="N119" s="500"/>
      <c r="O119" s="500"/>
      <c r="P119" s="499"/>
      <c r="Q119" s="500"/>
      <c r="R119" s="500"/>
      <c r="S119" s="501">
        <f>SUM(G119:R119)</f>
        <v>0</v>
      </c>
      <c r="T119" s="502">
        <f>E119*S119</f>
        <v>0</v>
      </c>
    </row>
    <row r="120" spans="1:20" s="518" customFormat="1" ht="15">
      <c r="A120" s="513"/>
      <c r="B120" s="1260"/>
      <c r="C120" s="1845"/>
      <c r="D120" s="2389"/>
      <c r="E120" s="510"/>
      <c r="F120" s="511"/>
      <c r="G120" s="512"/>
      <c r="H120" s="513"/>
      <c r="I120" s="513"/>
      <c r="J120" s="513"/>
      <c r="K120" s="513"/>
      <c r="L120" s="513"/>
      <c r="M120" s="514"/>
      <c r="N120" s="515"/>
      <c r="O120" s="515"/>
      <c r="P120" s="514"/>
      <c r="Q120" s="515"/>
      <c r="R120" s="515"/>
      <c r="S120" s="516"/>
      <c r="T120" s="520"/>
    </row>
    <row r="121" spans="1:20" s="503" customFormat="1" ht="15">
      <c r="A121" s="559"/>
      <c r="B121" s="560"/>
      <c r="C121" s="1276"/>
      <c r="D121" s="2377"/>
      <c r="E121" s="495"/>
      <c r="F121" s="496"/>
      <c r="G121" s="497"/>
      <c r="H121" s="498"/>
      <c r="I121" s="498"/>
      <c r="J121" s="498"/>
      <c r="K121" s="498"/>
      <c r="L121" s="498"/>
      <c r="M121" s="499"/>
      <c r="N121" s="500"/>
      <c r="O121" s="500"/>
      <c r="P121" s="499"/>
      <c r="Q121" s="500"/>
      <c r="R121" s="500"/>
      <c r="S121" s="501">
        <f>SUM(G121:R121)</f>
        <v>0</v>
      </c>
      <c r="T121" s="502">
        <f>E121*S121</f>
        <v>0</v>
      </c>
    </row>
    <row r="122" spans="1:20" s="503" customFormat="1" ht="15">
      <c r="A122" s="559"/>
      <c r="B122" s="560"/>
      <c r="C122" s="1276"/>
      <c r="D122" s="2377"/>
      <c r="E122" s="495"/>
      <c r="F122" s="496"/>
      <c r="G122" s="497"/>
      <c r="H122" s="498"/>
      <c r="I122" s="498"/>
      <c r="J122" s="498"/>
      <c r="K122" s="498"/>
      <c r="L122" s="498"/>
      <c r="M122" s="499"/>
      <c r="N122" s="500"/>
      <c r="O122" s="500"/>
      <c r="P122" s="499"/>
      <c r="Q122" s="500"/>
      <c r="R122" s="500"/>
      <c r="S122" s="501">
        <f>SUM(G122:R122)</f>
        <v>0</v>
      </c>
      <c r="T122" s="502">
        <f>E122*S122</f>
        <v>0</v>
      </c>
    </row>
    <row r="123" spans="1:20" s="518" customFormat="1" ht="15">
      <c r="A123" s="513"/>
      <c r="B123" s="1260"/>
      <c r="C123" s="1845"/>
      <c r="D123" s="2389"/>
      <c r="E123" s="510"/>
      <c r="F123" s="511"/>
      <c r="G123" s="512"/>
      <c r="H123" s="513"/>
      <c r="I123" s="513"/>
      <c r="J123" s="513"/>
      <c r="K123" s="513"/>
      <c r="L123" s="513"/>
      <c r="M123" s="514"/>
      <c r="N123" s="515"/>
      <c r="O123" s="515"/>
      <c r="P123" s="514"/>
      <c r="Q123" s="515"/>
      <c r="R123" s="515"/>
      <c r="S123" s="516"/>
      <c r="T123" s="517"/>
    </row>
    <row r="124" spans="1:20" s="503" customFormat="1" ht="15">
      <c r="A124" s="559"/>
      <c r="B124" s="560"/>
      <c r="C124" s="1276"/>
      <c r="D124" s="2377"/>
      <c r="E124" s="495"/>
      <c r="F124" s="496"/>
      <c r="G124" s="497"/>
      <c r="H124" s="498"/>
      <c r="I124" s="498"/>
      <c r="J124" s="498"/>
      <c r="K124" s="498"/>
      <c r="L124" s="498"/>
      <c r="M124" s="499"/>
      <c r="N124" s="500"/>
      <c r="O124" s="500"/>
      <c r="P124" s="499"/>
      <c r="Q124" s="500"/>
      <c r="R124" s="500"/>
      <c r="S124" s="501">
        <f>SUM(G124:R124)</f>
        <v>0</v>
      </c>
      <c r="T124" s="502">
        <f>E124*S124</f>
        <v>0</v>
      </c>
    </row>
    <row r="125" spans="1:20" s="503" customFormat="1" ht="15">
      <c r="A125" s="559"/>
      <c r="B125" s="560"/>
      <c r="C125" s="1276"/>
      <c r="D125" s="2377"/>
      <c r="E125" s="495"/>
      <c r="F125" s="496"/>
      <c r="G125" s="497"/>
      <c r="H125" s="498"/>
      <c r="I125" s="498"/>
      <c r="J125" s="498"/>
      <c r="K125" s="498"/>
      <c r="L125" s="498"/>
      <c r="M125" s="499"/>
      <c r="N125" s="500"/>
      <c r="O125" s="500"/>
      <c r="P125" s="499"/>
      <c r="Q125" s="500"/>
      <c r="R125" s="500"/>
      <c r="S125" s="501">
        <f>SUM(G125:R125)</f>
        <v>0</v>
      </c>
      <c r="T125" s="502">
        <f>E125*S125</f>
        <v>0</v>
      </c>
    </row>
    <row r="126" spans="1:20" s="518" customFormat="1" ht="15">
      <c r="A126" s="513"/>
      <c r="B126" s="1260"/>
      <c r="C126" s="1845"/>
      <c r="D126" s="2389"/>
      <c r="E126" s="510"/>
      <c r="F126" s="511"/>
      <c r="G126" s="512"/>
      <c r="H126" s="513"/>
      <c r="I126" s="513"/>
      <c r="J126" s="513"/>
      <c r="K126" s="513"/>
      <c r="L126" s="513"/>
      <c r="M126" s="514"/>
      <c r="N126" s="515"/>
      <c r="O126" s="515"/>
      <c r="P126" s="514"/>
      <c r="Q126" s="515"/>
      <c r="R126" s="515"/>
      <c r="S126" s="516"/>
      <c r="T126" s="520"/>
    </row>
    <row r="127" spans="1:20" s="503" customFormat="1" ht="15">
      <c r="A127" s="559"/>
      <c r="B127" s="560"/>
      <c r="C127" s="1276"/>
      <c r="D127" s="2377"/>
      <c r="E127" s="495"/>
      <c r="F127" s="496"/>
      <c r="G127" s="497"/>
      <c r="H127" s="498"/>
      <c r="I127" s="498"/>
      <c r="J127" s="498"/>
      <c r="K127" s="498"/>
      <c r="L127" s="498"/>
      <c r="M127" s="499"/>
      <c r="N127" s="500"/>
      <c r="O127" s="500"/>
      <c r="P127" s="499"/>
      <c r="Q127" s="500"/>
      <c r="R127" s="500"/>
      <c r="S127" s="501">
        <f>SUM(G127:R127)</f>
        <v>0</v>
      </c>
      <c r="T127" s="502">
        <f>E127*S127</f>
        <v>0</v>
      </c>
    </row>
    <row r="128" spans="1:20" s="503" customFormat="1" ht="15">
      <c r="A128" s="559"/>
      <c r="B128" s="560"/>
      <c r="C128" s="1276"/>
      <c r="D128" s="2377"/>
      <c r="E128" s="495"/>
      <c r="F128" s="496"/>
      <c r="G128" s="497"/>
      <c r="H128" s="498"/>
      <c r="I128" s="498"/>
      <c r="J128" s="498"/>
      <c r="K128" s="498"/>
      <c r="L128" s="498"/>
      <c r="M128" s="499"/>
      <c r="N128" s="500"/>
      <c r="O128" s="500"/>
      <c r="P128" s="499"/>
      <c r="Q128" s="500"/>
      <c r="R128" s="500"/>
      <c r="S128" s="501">
        <f>SUM(G128:R128)</f>
        <v>0</v>
      </c>
      <c r="T128" s="502">
        <f>E128*S128</f>
        <v>0</v>
      </c>
    </row>
    <row r="129" spans="1:20" s="518" customFormat="1" ht="15">
      <c r="A129" s="513"/>
      <c r="B129" s="1260"/>
      <c r="C129" s="1845"/>
      <c r="D129" s="2389"/>
      <c r="E129" s="510"/>
      <c r="F129" s="511"/>
      <c r="G129" s="512"/>
      <c r="H129" s="513"/>
      <c r="I129" s="513"/>
      <c r="J129" s="513"/>
      <c r="K129" s="513"/>
      <c r="L129" s="513"/>
      <c r="M129" s="514"/>
      <c r="N129" s="515"/>
      <c r="O129" s="515"/>
      <c r="P129" s="514"/>
      <c r="Q129" s="515"/>
      <c r="R129" s="515"/>
      <c r="S129" s="516"/>
      <c r="T129" s="517"/>
    </row>
    <row r="130" spans="1:20" s="503" customFormat="1" ht="15">
      <c r="A130" s="559"/>
      <c r="B130" s="560"/>
      <c r="C130" s="1276"/>
      <c r="D130" s="2377"/>
      <c r="E130" s="495">
        <v>350</v>
      </c>
      <c r="F130" s="496"/>
      <c r="G130" s="497">
        <v>60</v>
      </c>
      <c r="H130" s="498"/>
      <c r="I130" s="498"/>
      <c r="J130" s="498"/>
      <c r="K130" s="498"/>
      <c r="L130" s="498"/>
      <c r="M130" s="499"/>
      <c r="N130" s="500"/>
      <c r="O130" s="500"/>
      <c r="P130" s="499"/>
      <c r="Q130" s="500"/>
      <c r="R130" s="500"/>
      <c r="S130" s="501">
        <f>SUM(G130:R130)</f>
        <v>60</v>
      </c>
      <c r="T130" s="502">
        <f>E130*S130</f>
        <v>21000</v>
      </c>
    </row>
    <row r="131" spans="1:20" s="503" customFormat="1" ht="15">
      <c r="A131" s="559"/>
      <c r="B131" s="560"/>
      <c r="C131" s="1276"/>
      <c r="D131" s="2377"/>
      <c r="E131" s="495"/>
      <c r="F131" s="496"/>
      <c r="G131" s="497"/>
      <c r="H131" s="498"/>
      <c r="I131" s="498"/>
      <c r="J131" s="498"/>
      <c r="K131" s="498"/>
      <c r="L131" s="498"/>
      <c r="M131" s="499"/>
      <c r="N131" s="500"/>
      <c r="O131" s="500"/>
      <c r="P131" s="499"/>
      <c r="Q131" s="500"/>
      <c r="R131" s="500"/>
      <c r="S131" s="501">
        <f>SUM(G131:R131)</f>
        <v>0</v>
      </c>
      <c r="T131" s="502">
        <f>E131*S131</f>
        <v>0</v>
      </c>
    </row>
    <row r="132" spans="1:20" s="518" customFormat="1" ht="15">
      <c r="A132" s="513"/>
      <c r="B132" s="1260"/>
      <c r="C132" s="1845"/>
      <c r="D132" s="2389"/>
      <c r="E132" s="510"/>
      <c r="F132" s="511"/>
      <c r="G132" s="512"/>
      <c r="H132" s="513"/>
      <c r="I132" s="513"/>
      <c r="J132" s="513"/>
      <c r="K132" s="513"/>
      <c r="L132" s="513"/>
      <c r="M132" s="514"/>
      <c r="N132" s="515"/>
      <c r="O132" s="515"/>
      <c r="P132" s="514"/>
      <c r="Q132" s="515"/>
      <c r="R132" s="515"/>
      <c r="S132" s="516"/>
      <c r="T132" s="520"/>
    </row>
    <row r="133" spans="1:20" s="503" customFormat="1" ht="15">
      <c r="A133" s="559"/>
      <c r="B133" s="560"/>
      <c r="C133" s="1276"/>
      <c r="D133" s="2377"/>
      <c r="E133" s="495"/>
      <c r="F133" s="496"/>
      <c r="G133" s="497"/>
      <c r="H133" s="498"/>
      <c r="I133" s="498"/>
      <c r="J133" s="498"/>
      <c r="K133" s="498"/>
      <c r="L133" s="498"/>
      <c r="M133" s="499"/>
      <c r="N133" s="500"/>
      <c r="O133" s="500"/>
      <c r="P133" s="499"/>
      <c r="Q133" s="500"/>
      <c r="R133" s="500"/>
      <c r="S133" s="501">
        <f>SUM(G133:R133)</f>
        <v>0</v>
      </c>
      <c r="T133" s="502">
        <f>E133*S133</f>
        <v>0</v>
      </c>
    </row>
    <row r="134" spans="1:20" s="503" customFormat="1" ht="15">
      <c r="A134" s="559"/>
      <c r="B134" s="560"/>
      <c r="C134" s="1276"/>
      <c r="D134" s="2377"/>
      <c r="E134" s="495"/>
      <c r="F134" s="496"/>
      <c r="G134" s="497"/>
      <c r="H134" s="498"/>
      <c r="I134" s="498"/>
      <c r="J134" s="498"/>
      <c r="K134" s="498"/>
      <c r="L134" s="498"/>
      <c r="M134" s="499"/>
      <c r="N134" s="500"/>
      <c r="O134" s="500"/>
      <c r="P134" s="499"/>
      <c r="Q134" s="500"/>
      <c r="R134" s="500"/>
      <c r="S134" s="501">
        <f>SUM(G134:R134)</f>
        <v>0</v>
      </c>
      <c r="T134" s="502">
        <f>E134*S134</f>
        <v>0</v>
      </c>
    </row>
    <row r="135" spans="1:20" s="518" customFormat="1" ht="15">
      <c r="A135" s="513"/>
      <c r="B135" s="1260"/>
      <c r="C135" s="1845"/>
      <c r="D135" s="2389"/>
      <c r="E135" s="510"/>
      <c r="F135" s="511"/>
      <c r="G135" s="512"/>
      <c r="H135" s="513"/>
      <c r="I135" s="513"/>
      <c r="J135" s="513"/>
      <c r="K135" s="513"/>
      <c r="L135" s="513"/>
      <c r="M135" s="514"/>
      <c r="N135" s="515"/>
      <c r="O135" s="515"/>
      <c r="P135" s="514"/>
      <c r="Q135" s="515"/>
      <c r="R135" s="515"/>
      <c r="S135" s="516"/>
      <c r="T135" s="517"/>
    </row>
    <row r="136" spans="1:20" s="503" customFormat="1" ht="15">
      <c r="A136" s="559"/>
      <c r="B136" s="560"/>
      <c r="C136" s="1276"/>
      <c r="D136" s="2377"/>
      <c r="E136" s="495"/>
      <c r="F136" s="496"/>
      <c r="G136" s="497"/>
      <c r="H136" s="498"/>
      <c r="I136" s="498"/>
      <c r="J136" s="498"/>
      <c r="K136" s="498"/>
      <c r="L136" s="498"/>
      <c r="M136" s="499"/>
      <c r="N136" s="500"/>
      <c r="O136" s="500"/>
      <c r="P136" s="499"/>
      <c r="Q136" s="500"/>
      <c r="R136" s="500"/>
      <c r="S136" s="501">
        <f>SUM(G136:R136)</f>
        <v>0</v>
      </c>
      <c r="T136" s="502">
        <f>E136*S136</f>
        <v>0</v>
      </c>
    </row>
    <row r="137" spans="1:20" s="503" customFormat="1" ht="15">
      <c r="A137" s="559"/>
      <c r="B137" s="560"/>
      <c r="C137" s="1276"/>
      <c r="D137" s="2377"/>
      <c r="E137" s="495"/>
      <c r="F137" s="496"/>
      <c r="G137" s="497"/>
      <c r="H137" s="498"/>
      <c r="I137" s="498"/>
      <c r="J137" s="498"/>
      <c r="K137" s="498"/>
      <c r="L137" s="498"/>
      <c r="M137" s="499"/>
      <c r="N137" s="500"/>
      <c r="O137" s="500"/>
      <c r="P137" s="499"/>
      <c r="Q137" s="500"/>
      <c r="R137" s="500"/>
      <c r="S137" s="501">
        <f>SUM(G137:R137)</f>
        <v>0</v>
      </c>
      <c r="T137" s="502">
        <f>E137*S137</f>
        <v>0</v>
      </c>
    </row>
    <row r="138" spans="1:20" s="518" customFormat="1" ht="15">
      <c r="A138" s="513"/>
      <c r="B138" s="1260"/>
      <c r="C138" s="1845"/>
      <c r="D138" s="2389"/>
      <c r="E138" s="510"/>
      <c r="F138" s="511"/>
      <c r="G138" s="512"/>
      <c r="H138" s="513"/>
      <c r="I138" s="513"/>
      <c r="J138" s="513"/>
      <c r="K138" s="513"/>
      <c r="L138" s="513"/>
      <c r="M138" s="514"/>
      <c r="N138" s="515"/>
      <c r="O138" s="515"/>
      <c r="P138" s="514"/>
      <c r="Q138" s="515"/>
      <c r="R138" s="515"/>
      <c r="S138" s="516"/>
      <c r="T138" s="520"/>
    </row>
    <row r="139" spans="1:20" s="503" customFormat="1" ht="15">
      <c r="A139" s="559"/>
      <c r="B139" s="560"/>
      <c r="C139" s="1276"/>
      <c r="D139" s="2377"/>
      <c r="E139" s="495"/>
      <c r="F139" s="496"/>
      <c r="G139" s="497"/>
      <c r="H139" s="498"/>
      <c r="I139" s="498"/>
      <c r="J139" s="498"/>
      <c r="K139" s="498"/>
      <c r="L139" s="498"/>
      <c r="M139" s="499"/>
      <c r="N139" s="500"/>
      <c r="O139" s="500"/>
      <c r="P139" s="499"/>
      <c r="Q139" s="500"/>
      <c r="R139" s="500"/>
      <c r="S139" s="501">
        <f>SUM(G139:R139)</f>
        <v>0</v>
      </c>
      <c r="T139" s="502">
        <f>E139*S139</f>
        <v>0</v>
      </c>
    </row>
    <row r="140" spans="1:20" s="503" customFormat="1" ht="15">
      <c r="A140" s="559"/>
      <c r="B140" s="560"/>
      <c r="C140" s="1276"/>
      <c r="D140" s="2377"/>
      <c r="E140" s="495"/>
      <c r="F140" s="496"/>
      <c r="G140" s="497"/>
      <c r="H140" s="498"/>
      <c r="I140" s="498"/>
      <c r="J140" s="498"/>
      <c r="K140" s="498"/>
      <c r="L140" s="498"/>
      <c r="M140" s="499"/>
      <c r="N140" s="500"/>
      <c r="O140" s="500"/>
      <c r="P140" s="499"/>
      <c r="Q140" s="500"/>
      <c r="R140" s="500"/>
      <c r="S140" s="501">
        <f>SUM(G140:R140)</f>
        <v>0</v>
      </c>
      <c r="T140" s="502">
        <f>E140*S140</f>
        <v>0</v>
      </c>
    </row>
    <row r="141" spans="1:20" s="518" customFormat="1" ht="15">
      <c r="A141" s="513"/>
      <c r="B141" s="1260"/>
      <c r="C141" s="1845"/>
      <c r="D141" s="2389"/>
      <c r="E141" s="510"/>
      <c r="F141" s="511"/>
      <c r="G141" s="512"/>
      <c r="H141" s="513"/>
      <c r="I141" s="513"/>
      <c r="J141" s="513"/>
      <c r="K141" s="513"/>
      <c r="L141" s="513"/>
      <c r="M141" s="514"/>
      <c r="N141" s="515"/>
      <c r="O141" s="515"/>
      <c r="P141" s="514"/>
      <c r="Q141" s="515"/>
      <c r="R141" s="515"/>
      <c r="S141" s="516"/>
      <c r="T141" s="517"/>
    </row>
    <row r="142" spans="1:20" s="503" customFormat="1" ht="15">
      <c r="A142" s="559"/>
      <c r="B142" s="560"/>
      <c r="C142" s="1276"/>
      <c r="D142" s="2377"/>
      <c r="E142" s="495"/>
      <c r="F142" s="496"/>
      <c r="G142" s="497"/>
      <c r="H142" s="498"/>
      <c r="I142" s="498"/>
      <c r="J142" s="498"/>
      <c r="K142" s="498"/>
      <c r="L142" s="498"/>
      <c r="M142" s="499"/>
      <c r="N142" s="500"/>
      <c r="O142" s="500"/>
      <c r="P142" s="499"/>
      <c r="Q142" s="500"/>
      <c r="R142" s="500"/>
      <c r="S142" s="501">
        <f>SUM(G142:R142)</f>
        <v>0</v>
      </c>
      <c r="T142" s="502">
        <f>E142*S142</f>
        <v>0</v>
      </c>
    </row>
    <row r="143" spans="1:20" s="503" customFormat="1" ht="15">
      <c r="A143" s="559"/>
      <c r="B143" s="560"/>
      <c r="C143" s="1276"/>
      <c r="D143" s="2377"/>
      <c r="E143" s="495"/>
      <c r="F143" s="496"/>
      <c r="G143" s="497"/>
      <c r="H143" s="498"/>
      <c r="I143" s="498"/>
      <c r="J143" s="498"/>
      <c r="K143" s="498"/>
      <c r="L143" s="498"/>
      <c r="M143" s="499"/>
      <c r="N143" s="500"/>
      <c r="O143" s="500"/>
      <c r="P143" s="499"/>
      <c r="Q143" s="500"/>
      <c r="R143" s="500"/>
      <c r="S143" s="501">
        <f>SUM(G143:R143)</f>
        <v>0</v>
      </c>
      <c r="T143" s="502">
        <f>E143*S143</f>
        <v>0</v>
      </c>
    </row>
    <row r="144" spans="1:20" s="518" customFormat="1" ht="15">
      <c r="A144" s="513"/>
      <c r="B144" s="1260"/>
      <c r="C144" s="1845"/>
      <c r="D144" s="2389"/>
      <c r="E144" s="510"/>
      <c r="F144" s="511"/>
      <c r="G144" s="512"/>
      <c r="H144" s="513"/>
      <c r="I144" s="513"/>
      <c r="J144" s="513"/>
      <c r="K144" s="513"/>
      <c r="L144" s="513"/>
      <c r="M144" s="514"/>
      <c r="N144" s="515"/>
      <c r="O144" s="515"/>
      <c r="P144" s="514"/>
      <c r="Q144" s="515"/>
      <c r="R144" s="515"/>
      <c r="S144" s="516"/>
      <c r="T144" s="520"/>
    </row>
    <row r="145" spans="1:20" s="503" customFormat="1" ht="15">
      <c r="A145" s="559"/>
      <c r="B145" s="560"/>
      <c r="C145" s="1276"/>
      <c r="D145" s="2377"/>
      <c r="E145" s="495"/>
      <c r="F145" s="496"/>
      <c r="G145" s="497"/>
      <c r="H145" s="498"/>
      <c r="I145" s="498"/>
      <c r="J145" s="498"/>
      <c r="K145" s="498"/>
      <c r="L145" s="498"/>
      <c r="M145" s="499"/>
      <c r="N145" s="500"/>
      <c r="O145" s="500"/>
      <c r="P145" s="499"/>
      <c r="Q145" s="500"/>
      <c r="R145" s="500"/>
      <c r="S145" s="501">
        <f>SUM(G145:R145)</f>
        <v>0</v>
      </c>
      <c r="T145" s="502">
        <f>E145*S145</f>
        <v>0</v>
      </c>
    </row>
    <row r="146" spans="1:20" s="503" customFormat="1" ht="15">
      <c r="A146" s="559"/>
      <c r="B146" s="560"/>
      <c r="C146" s="1276"/>
      <c r="D146" s="2377"/>
      <c r="E146" s="495"/>
      <c r="F146" s="496"/>
      <c r="G146" s="497"/>
      <c r="H146" s="498"/>
      <c r="I146" s="498"/>
      <c r="J146" s="498"/>
      <c r="K146" s="498"/>
      <c r="L146" s="498"/>
      <c r="M146" s="499"/>
      <c r="N146" s="500"/>
      <c r="O146" s="500"/>
      <c r="P146" s="499"/>
      <c r="Q146" s="500"/>
      <c r="R146" s="500"/>
      <c r="S146" s="501">
        <f>SUM(G146:R146)</f>
        <v>0</v>
      </c>
      <c r="T146" s="502">
        <f>E146*S146</f>
        <v>0</v>
      </c>
    </row>
    <row r="147" spans="1:20" s="518" customFormat="1" ht="15">
      <c r="A147" s="513"/>
      <c r="B147" s="1260"/>
      <c r="C147" s="1845"/>
      <c r="D147" s="2389"/>
      <c r="E147" s="510"/>
      <c r="F147" s="511"/>
      <c r="G147" s="512"/>
      <c r="H147" s="513"/>
      <c r="I147" s="513"/>
      <c r="J147" s="513"/>
      <c r="K147" s="513"/>
      <c r="L147" s="513"/>
      <c r="M147" s="514"/>
      <c r="N147" s="515"/>
      <c r="O147" s="515"/>
      <c r="P147" s="514"/>
      <c r="Q147" s="515"/>
      <c r="R147" s="515"/>
      <c r="S147" s="516"/>
      <c r="T147" s="517"/>
    </row>
    <row r="148" spans="1:20" s="503" customFormat="1" ht="15">
      <c r="A148" s="559"/>
      <c r="B148" s="560"/>
      <c r="C148" s="1276"/>
      <c r="D148" s="2377"/>
      <c r="E148" s="495"/>
      <c r="F148" s="496"/>
      <c r="G148" s="497"/>
      <c r="H148" s="498"/>
      <c r="I148" s="498"/>
      <c r="J148" s="498"/>
      <c r="K148" s="498"/>
      <c r="L148" s="498"/>
      <c r="M148" s="499"/>
      <c r="N148" s="500"/>
      <c r="O148" s="500"/>
      <c r="P148" s="499"/>
      <c r="Q148" s="500"/>
      <c r="R148" s="500"/>
      <c r="S148" s="501">
        <f>SUM(G148:R148)</f>
        <v>0</v>
      </c>
      <c r="T148" s="502">
        <f>E148*S148</f>
        <v>0</v>
      </c>
    </row>
    <row r="149" spans="1:20" s="503" customFormat="1" ht="15">
      <c r="A149" s="559"/>
      <c r="B149" s="560"/>
      <c r="C149" s="1276"/>
      <c r="D149" s="2377"/>
      <c r="E149" s="495"/>
      <c r="F149" s="496"/>
      <c r="G149" s="497"/>
      <c r="H149" s="498"/>
      <c r="I149" s="498"/>
      <c r="J149" s="498"/>
      <c r="K149" s="498"/>
      <c r="L149" s="498"/>
      <c r="M149" s="499"/>
      <c r="N149" s="500"/>
      <c r="O149" s="500"/>
      <c r="P149" s="499"/>
      <c r="Q149" s="500"/>
      <c r="R149" s="500"/>
      <c r="S149" s="501">
        <f>SUM(G149:R149)</f>
        <v>0</v>
      </c>
      <c r="T149" s="502">
        <f>E149*S149</f>
        <v>0</v>
      </c>
    </row>
    <row r="150" spans="1:20" s="518" customFormat="1" ht="15">
      <c r="A150" s="513"/>
      <c r="B150" s="1260"/>
      <c r="C150" s="1845"/>
      <c r="D150" s="2389"/>
      <c r="E150" s="510"/>
      <c r="F150" s="511"/>
      <c r="G150" s="512"/>
      <c r="H150" s="513"/>
      <c r="I150" s="513"/>
      <c r="J150" s="513"/>
      <c r="K150" s="513"/>
      <c r="L150" s="513"/>
      <c r="M150" s="514"/>
      <c r="N150" s="515"/>
      <c r="O150" s="515"/>
      <c r="P150" s="514"/>
      <c r="Q150" s="515"/>
      <c r="R150" s="515"/>
      <c r="S150" s="516"/>
      <c r="T150" s="520"/>
    </row>
    <row r="151" spans="1:20" s="503" customFormat="1" ht="15">
      <c r="A151" s="559"/>
      <c r="B151" s="560"/>
      <c r="C151" s="1276"/>
      <c r="D151" s="2377"/>
      <c r="E151" s="495"/>
      <c r="F151" s="496"/>
      <c r="G151" s="497"/>
      <c r="H151" s="498"/>
      <c r="I151" s="498"/>
      <c r="J151" s="498"/>
      <c r="K151" s="498"/>
      <c r="L151" s="498"/>
      <c r="M151" s="499"/>
      <c r="N151" s="500"/>
      <c r="O151" s="500"/>
      <c r="P151" s="499"/>
      <c r="Q151" s="500"/>
      <c r="R151" s="500"/>
      <c r="S151" s="501">
        <f>SUM(G151:R151)</f>
        <v>0</v>
      </c>
      <c r="T151" s="502">
        <f>E151*S151</f>
        <v>0</v>
      </c>
    </row>
    <row r="152" spans="1:20" s="503" customFormat="1" ht="15">
      <c r="A152" s="559"/>
      <c r="B152" s="560"/>
      <c r="C152" s="1276"/>
      <c r="D152" s="2377"/>
      <c r="E152" s="495"/>
      <c r="F152" s="496"/>
      <c r="G152" s="497"/>
      <c r="H152" s="498"/>
      <c r="I152" s="498"/>
      <c r="J152" s="498"/>
      <c r="K152" s="498"/>
      <c r="L152" s="498"/>
      <c r="M152" s="499"/>
      <c r="N152" s="500"/>
      <c r="O152" s="500"/>
      <c r="P152" s="499"/>
      <c r="Q152" s="500"/>
      <c r="R152" s="500"/>
      <c r="S152" s="501">
        <f>SUM(G152:R152)</f>
        <v>0</v>
      </c>
      <c r="T152" s="502">
        <f>E152*S152</f>
        <v>0</v>
      </c>
    </row>
    <row r="153" spans="1:20" s="518" customFormat="1" ht="15">
      <c r="A153" s="513"/>
      <c r="B153" s="1260"/>
      <c r="C153" s="1845"/>
      <c r="D153" s="2389"/>
      <c r="E153" s="510"/>
      <c r="F153" s="511"/>
      <c r="G153" s="512"/>
      <c r="H153" s="513"/>
      <c r="I153" s="513"/>
      <c r="J153" s="513"/>
      <c r="K153" s="513"/>
      <c r="L153" s="513"/>
      <c r="M153" s="514"/>
      <c r="N153" s="515"/>
      <c r="O153" s="515"/>
      <c r="P153" s="514"/>
      <c r="Q153" s="515"/>
      <c r="R153" s="515"/>
      <c r="S153" s="516"/>
      <c r="T153" s="517"/>
    </row>
    <row r="154" spans="1:20" s="503" customFormat="1" ht="15">
      <c r="A154" s="559"/>
      <c r="B154" s="560"/>
      <c r="C154" s="1276"/>
      <c r="D154" s="2377"/>
      <c r="E154" s="495"/>
      <c r="F154" s="496"/>
      <c r="G154" s="497"/>
      <c r="H154" s="498"/>
      <c r="I154" s="498"/>
      <c r="J154" s="498"/>
      <c r="K154" s="498"/>
      <c r="L154" s="498"/>
      <c r="M154" s="499"/>
      <c r="N154" s="500"/>
      <c r="O154" s="500"/>
      <c r="P154" s="499"/>
      <c r="Q154" s="500"/>
      <c r="R154" s="500"/>
      <c r="S154" s="501">
        <f>SUM(G154:R154)</f>
        <v>0</v>
      </c>
      <c r="T154" s="502">
        <f>E154*S154</f>
        <v>0</v>
      </c>
    </row>
    <row r="155" spans="1:20" s="503" customFormat="1" ht="15">
      <c r="A155" s="559"/>
      <c r="B155" s="560"/>
      <c r="C155" s="1276"/>
      <c r="D155" s="2377"/>
      <c r="E155" s="495"/>
      <c r="F155" s="496"/>
      <c r="G155" s="497"/>
      <c r="H155" s="498"/>
      <c r="I155" s="498"/>
      <c r="J155" s="498"/>
      <c r="K155" s="498"/>
      <c r="L155" s="498"/>
      <c r="M155" s="499"/>
      <c r="N155" s="500"/>
      <c r="O155" s="500"/>
      <c r="P155" s="499"/>
      <c r="Q155" s="500"/>
      <c r="R155" s="500"/>
      <c r="S155" s="501">
        <f>SUM(G155:R155)</f>
        <v>0</v>
      </c>
      <c r="T155" s="502">
        <f>E155*S155</f>
        <v>0</v>
      </c>
    </row>
    <row r="156" spans="1:20" s="518" customFormat="1" ht="15">
      <c r="A156" s="513"/>
      <c r="B156" s="1260"/>
      <c r="C156" s="1845"/>
      <c r="D156" s="2389"/>
      <c r="E156" s="510"/>
      <c r="F156" s="511"/>
      <c r="G156" s="512"/>
      <c r="H156" s="513"/>
      <c r="I156" s="513"/>
      <c r="J156" s="513"/>
      <c r="K156" s="513"/>
      <c r="L156" s="513"/>
      <c r="M156" s="514"/>
      <c r="N156" s="515"/>
      <c r="O156" s="515"/>
      <c r="P156" s="514"/>
      <c r="Q156" s="515"/>
      <c r="R156" s="515"/>
      <c r="S156" s="516"/>
      <c r="T156" s="520"/>
    </row>
    <row r="157" spans="1:20" s="503" customFormat="1" ht="15">
      <c r="A157" s="559"/>
      <c r="B157" s="560"/>
      <c r="C157" s="1276"/>
      <c r="D157" s="2377"/>
      <c r="E157" s="495"/>
      <c r="F157" s="496"/>
      <c r="G157" s="497"/>
      <c r="H157" s="498"/>
      <c r="I157" s="498"/>
      <c r="J157" s="498"/>
      <c r="K157" s="498"/>
      <c r="L157" s="498"/>
      <c r="M157" s="499"/>
      <c r="N157" s="500"/>
      <c r="O157" s="500"/>
      <c r="P157" s="499"/>
      <c r="Q157" s="500"/>
      <c r="R157" s="500"/>
      <c r="S157" s="501">
        <f>SUM(G157:R157)</f>
        <v>0</v>
      </c>
      <c r="T157" s="502">
        <f>E157*S157</f>
        <v>0</v>
      </c>
    </row>
    <row r="158" spans="1:20" s="503" customFormat="1" ht="15">
      <c r="A158" s="559"/>
      <c r="B158" s="560"/>
      <c r="C158" s="1276"/>
      <c r="D158" s="2377"/>
      <c r="E158" s="495"/>
      <c r="F158" s="496"/>
      <c r="G158" s="497"/>
      <c r="H158" s="498"/>
      <c r="I158" s="498"/>
      <c r="J158" s="498"/>
      <c r="K158" s="498"/>
      <c r="L158" s="498"/>
      <c r="M158" s="499"/>
      <c r="N158" s="500"/>
      <c r="O158" s="500"/>
      <c r="P158" s="499"/>
      <c r="Q158" s="500"/>
      <c r="R158" s="500"/>
      <c r="S158" s="501">
        <f>SUM(G158:R158)</f>
        <v>0</v>
      </c>
      <c r="T158" s="502">
        <f>E158*S158</f>
        <v>0</v>
      </c>
    </row>
    <row r="159" spans="1:20" s="518" customFormat="1" ht="15">
      <c r="A159" s="513"/>
      <c r="B159" s="1260"/>
      <c r="C159" s="1845"/>
      <c r="D159" s="2389"/>
      <c r="E159" s="510"/>
      <c r="F159" s="511"/>
      <c r="G159" s="512"/>
      <c r="H159" s="513"/>
      <c r="I159" s="513"/>
      <c r="J159" s="513"/>
      <c r="K159" s="513"/>
      <c r="L159" s="513"/>
      <c r="M159" s="514"/>
      <c r="N159" s="515"/>
      <c r="O159" s="515"/>
      <c r="P159" s="514"/>
      <c r="Q159" s="515"/>
      <c r="R159" s="515"/>
      <c r="S159" s="516"/>
      <c r="T159" s="517"/>
    </row>
    <row r="160" spans="1:20" s="503" customFormat="1" ht="15">
      <c r="A160" s="559"/>
      <c r="B160" s="560"/>
      <c r="C160" s="1276"/>
      <c r="D160" s="2377"/>
      <c r="E160" s="495"/>
      <c r="F160" s="496"/>
      <c r="G160" s="497"/>
      <c r="H160" s="498"/>
      <c r="I160" s="498"/>
      <c r="J160" s="498"/>
      <c r="K160" s="498"/>
      <c r="L160" s="498"/>
      <c r="M160" s="499"/>
      <c r="N160" s="500"/>
      <c r="O160" s="500"/>
      <c r="P160" s="499"/>
      <c r="Q160" s="500"/>
      <c r="R160" s="500"/>
      <c r="S160" s="501">
        <f>SUM(G160:R160)</f>
        <v>0</v>
      </c>
      <c r="T160" s="502">
        <f>E160*S160</f>
        <v>0</v>
      </c>
    </row>
    <row r="161" spans="1:20" s="503" customFormat="1" ht="15">
      <c r="A161" s="559"/>
      <c r="B161" s="560"/>
      <c r="C161" s="1276"/>
      <c r="D161" s="2377"/>
      <c r="E161" s="495"/>
      <c r="F161" s="496"/>
      <c r="G161" s="497"/>
      <c r="H161" s="498"/>
      <c r="I161" s="498"/>
      <c r="J161" s="498"/>
      <c r="K161" s="498"/>
      <c r="L161" s="498"/>
      <c r="M161" s="499"/>
      <c r="N161" s="500"/>
      <c r="O161" s="500"/>
      <c r="P161" s="499"/>
      <c r="Q161" s="500"/>
      <c r="R161" s="500"/>
      <c r="S161" s="501">
        <f>SUM(G161:R161)</f>
        <v>0</v>
      </c>
      <c r="T161" s="502">
        <f>E161*S161</f>
        <v>0</v>
      </c>
    </row>
    <row r="162" spans="1:20" s="518" customFormat="1" ht="15">
      <c r="A162" s="1260"/>
      <c r="B162" s="1260"/>
      <c r="C162" s="1845"/>
      <c r="D162" s="3081"/>
      <c r="E162" s="1846"/>
      <c r="F162" s="511"/>
      <c r="G162" s="512"/>
      <c r="H162" s="513"/>
      <c r="I162" s="513"/>
      <c r="J162" s="513"/>
      <c r="K162" s="513"/>
      <c r="L162" s="513"/>
      <c r="M162" s="514"/>
      <c r="N162" s="515"/>
      <c r="O162" s="515"/>
      <c r="P162" s="514"/>
      <c r="Q162" s="515"/>
      <c r="R162" s="515"/>
      <c r="S162" s="1849"/>
      <c r="T162" s="520"/>
    </row>
    <row r="163" spans="1:20" s="503" customFormat="1" ht="15">
      <c r="A163" s="559"/>
      <c r="B163" s="560"/>
      <c r="C163" s="1276"/>
      <c r="D163" s="2377"/>
      <c r="E163" s="495"/>
      <c r="F163" s="496"/>
      <c r="G163" s="497"/>
      <c r="H163" s="498"/>
      <c r="I163" s="498"/>
      <c r="J163" s="498"/>
      <c r="K163" s="498"/>
      <c r="L163" s="498"/>
      <c r="M163" s="499"/>
      <c r="N163" s="500"/>
      <c r="O163" s="500"/>
      <c r="P163" s="499"/>
      <c r="Q163" s="500"/>
      <c r="R163" s="500"/>
      <c r="S163" s="501">
        <f>SUM(G163:R163)</f>
        <v>0</v>
      </c>
      <c r="T163" s="502">
        <f>E163*S163</f>
        <v>0</v>
      </c>
    </row>
    <row r="164" spans="1:20" s="503" customFormat="1" ht="15">
      <c r="A164" s="559"/>
      <c r="B164" s="560"/>
      <c r="C164" s="1276"/>
      <c r="D164" s="2377"/>
      <c r="E164" s="495"/>
      <c r="F164" s="496"/>
      <c r="G164" s="497"/>
      <c r="H164" s="498"/>
      <c r="I164" s="498"/>
      <c r="J164" s="498"/>
      <c r="K164" s="498"/>
      <c r="L164" s="498"/>
      <c r="M164" s="499"/>
      <c r="N164" s="500"/>
      <c r="O164" s="500"/>
      <c r="P164" s="499"/>
      <c r="Q164" s="500"/>
      <c r="R164" s="500"/>
      <c r="S164" s="501">
        <f>SUM(G164:R164)</f>
        <v>0</v>
      </c>
      <c r="T164" s="502">
        <f>E164*S164</f>
        <v>0</v>
      </c>
    </row>
    <row r="165" spans="1:20" s="518" customFormat="1" ht="15">
      <c r="A165" s="513"/>
      <c r="B165" s="1260"/>
      <c r="C165" s="1845"/>
      <c r="D165" s="2389"/>
      <c r="E165" s="510"/>
      <c r="F165" s="511"/>
      <c r="G165" s="512"/>
      <c r="H165" s="513"/>
      <c r="I165" s="513"/>
      <c r="J165" s="513"/>
      <c r="K165" s="513"/>
      <c r="L165" s="513"/>
      <c r="M165" s="514"/>
      <c r="N165" s="515"/>
      <c r="O165" s="515"/>
      <c r="P165" s="514"/>
      <c r="Q165" s="515"/>
      <c r="R165" s="515"/>
      <c r="S165" s="516"/>
      <c r="T165" s="517"/>
    </row>
    <row r="166" spans="1:20" s="503" customFormat="1" ht="15">
      <c r="A166" s="559"/>
      <c r="B166" s="560"/>
      <c r="C166" s="1276"/>
      <c r="D166" s="2377"/>
      <c r="E166" s="495"/>
      <c r="F166" s="496"/>
      <c r="G166" s="497"/>
      <c r="H166" s="498"/>
      <c r="I166" s="498"/>
      <c r="J166" s="498"/>
      <c r="K166" s="498"/>
      <c r="L166" s="498"/>
      <c r="M166" s="499"/>
      <c r="N166" s="500"/>
      <c r="O166" s="500"/>
      <c r="P166" s="499"/>
      <c r="Q166" s="500"/>
      <c r="R166" s="500"/>
      <c r="S166" s="501">
        <f>SUM(G166:R166)</f>
        <v>0</v>
      </c>
      <c r="T166" s="502">
        <f>E166*S166</f>
        <v>0</v>
      </c>
    </row>
    <row r="167" spans="1:20" s="503" customFormat="1" ht="15">
      <c r="A167" s="559"/>
      <c r="B167" s="560"/>
      <c r="C167" s="1276"/>
      <c r="D167" s="2377"/>
      <c r="E167" s="495"/>
      <c r="F167" s="496"/>
      <c r="G167" s="497"/>
      <c r="H167" s="498"/>
      <c r="I167" s="498"/>
      <c r="J167" s="498"/>
      <c r="K167" s="498"/>
      <c r="L167" s="498"/>
      <c r="M167" s="499"/>
      <c r="N167" s="500"/>
      <c r="O167" s="500"/>
      <c r="P167" s="499"/>
      <c r="Q167" s="500"/>
      <c r="R167" s="500"/>
      <c r="S167" s="501">
        <f>SUM(G167:R167)</f>
        <v>0</v>
      </c>
      <c r="T167" s="502">
        <f>E167*S167</f>
        <v>0</v>
      </c>
    </row>
    <row r="168" spans="1:20" s="518" customFormat="1" ht="15">
      <c r="A168" s="513"/>
      <c r="B168" s="1260"/>
      <c r="C168" s="1845"/>
      <c r="D168" s="2389"/>
      <c r="E168" s="510"/>
      <c r="F168" s="511"/>
      <c r="G168" s="512"/>
      <c r="H168" s="513"/>
      <c r="I168" s="513"/>
      <c r="J168" s="513"/>
      <c r="K168" s="513"/>
      <c r="L168" s="513"/>
      <c r="M168" s="514"/>
      <c r="N168" s="515"/>
      <c r="O168" s="515"/>
      <c r="P168" s="514"/>
      <c r="Q168" s="515"/>
      <c r="R168" s="515"/>
      <c r="S168" s="516"/>
      <c r="T168" s="520"/>
    </row>
    <row r="169" spans="1:20" s="503" customFormat="1" ht="15">
      <c r="A169" s="559"/>
      <c r="B169" s="560"/>
      <c r="C169" s="1276"/>
      <c r="D169" s="2377"/>
      <c r="E169" s="495"/>
      <c r="F169" s="496"/>
      <c r="G169" s="497"/>
      <c r="H169" s="498"/>
      <c r="I169" s="498"/>
      <c r="J169" s="498"/>
      <c r="K169" s="498"/>
      <c r="L169" s="498"/>
      <c r="M169" s="499"/>
      <c r="N169" s="500"/>
      <c r="O169" s="500"/>
      <c r="P169" s="499"/>
      <c r="Q169" s="500"/>
      <c r="R169" s="500"/>
      <c r="S169" s="501">
        <f>SUM(G169:R169)</f>
        <v>0</v>
      </c>
      <c r="T169" s="502">
        <f>E169*S169</f>
        <v>0</v>
      </c>
    </row>
    <row r="170" spans="1:20" s="503" customFormat="1" ht="15">
      <c r="A170" s="559"/>
      <c r="B170" s="560"/>
      <c r="C170" s="1276"/>
      <c r="D170" s="2377"/>
      <c r="E170" s="495"/>
      <c r="F170" s="496"/>
      <c r="G170" s="497"/>
      <c r="H170" s="498"/>
      <c r="I170" s="498"/>
      <c r="J170" s="498"/>
      <c r="K170" s="498"/>
      <c r="L170" s="498"/>
      <c r="M170" s="499"/>
      <c r="N170" s="500"/>
      <c r="O170" s="500"/>
      <c r="P170" s="499"/>
      <c r="Q170" s="500"/>
      <c r="R170" s="500"/>
      <c r="S170" s="501">
        <f>SUM(G170:R170)</f>
        <v>0</v>
      </c>
      <c r="T170" s="502">
        <f>E170*S170</f>
        <v>0</v>
      </c>
    </row>
    <row r="171" spans="1:20" s="518" customFormat="1" ht="15">
      <c r="A171" s="513"/>
      <c r="B171" s="1260"/>
      <c r="C171" s="1845"/>
      <c r="D171" s="2389"/>
      <c r="E171" s="510"/>
      <c r="F171" s="511"/>
      <c r="G171" s="512"/>
      <c r="H171" s="513"/>
      <c r="I171" s="513"/>
      <c r="J171" s="513"/>
      <c r="K171" s="513"/>
      <c r="L171" s="513"/>
      <c r="M171" s="514"/>
      <c r="N171" s="515"/>
      <c r="O171" s="515"/>
      <c r="P171" s="514"/>
      <c r="Q171" s="515"/>
      <c r="R171" s="515"/>
      <c r="S171" s="516"/>
      <c r="T171" s="517"/>
    </row>
    <row r="172" spans="1:20" s="503" customFormat="1" ht="15">
      <c r="A172" s="559"/>
      <c r="B172" s="560"/>
      <c r="C172" s="1276"/>
      <c r="D172" s="2377"/>
      <c r="E172" s="495"/>
      <c r="F172" s="496"/>
      <c r="G172" s="497"/>
      <c r="H172" s="498"/>
      <c r="I172" s="498"/>
      <c r="J172" s="498"/>
      <c r="K172" s="498"/>
      <c r="L172" s="498"/>
      <c r="M172" s="499"/>
      <c r="N172" s="500"/>
      <c r="O172" s="500"/>
      <c r="P172" s="499"/>
      <c r="Q172" s="500"/>
      <c r="R172" s="500"/>
      <c r="S172" s="501">
        <f>SUM(G172:R172)</f>
        <v>0</v>
      </c>
      <c r="T172" s="502">
        <f>E172*S172</f>
        <v>0</v>
      </c>
    </row>
    <row r="173" spans="1:20" s="503" customFormat="1" ht="15">
      <c r="A173" s="559"/>
      <c r="B173" s="560"/>
      <c r="C173" s="1276"/>
      <c r="D173" s="2377"/>
      <c r="E173" s="495"/>
      <c r="F173" s="496"/>
      <c r="G173" s="497"/>
      <c r="H173" s="498"/>
      <c r="I173" s="498"/>
      <c r="J173" s="498"/>
      <c r="K173" s="498"/>
      <c r="L173" s="498"/>
      <c r="M173" s="499"/>
      <c r="N173" s="500"/>
      <c r="O173" s="500"/>
      <c r="P173" s="499"/>
      <c r="Q173" s="500"/>
      <c r="R173" s="500"/>
      <c r="S173" s="501">
        <f>SUM(G173:R173)</f>
        <v>0</v>
      </c>
      <c r="T173" s="502">
        <f>E173*S173</f>
        <v>0</v>
      </c>
    </row>
    <row r="174" spans="1:20" s="518" customFormat="1" ht="15">
      <c r="A174" s="513"/>
      <c r="B174" s="1260"/>
      <c r="C174" s="1845"/>
      <c r="D174" s="2389"/>
      <c r="E174" s="510"/>
      <c r="F174" s="511"/>
      <c r="G174" s="512"/>
      <c r="H174" s="513"/>
      <c r="I174" s="513"/>
      <c r="J174" s="513"/>
      <c r="K174" s="513"/>
      <c r="L174" s="513"/>
      <c r="M174" s="514"/>
      <c r="N174" s="515"/>
      <c r="O174" s="515"/>
      <c r="P174" s="514"/>
      <c r="Q174" s="515"/>
      <c r="R174" s="515"/>
      <c r="S174" s="516"/>
      <c r="T174" s="520"/>
    </row>
    <row r="175" spans="1:20" s="503" customFormat="1" ht="15">
      <c r="A175" s="559"/>
      <c r="B175" s="560"/>
      <c r="C175" s="1276"/>
      <c r="D175" s="2377"/>
      <c r="E175" s="495"/>
      <c r="F175" s="496"/>
      <c r="G175" s="497"/>
      <c r="H175" s="498"/>
      <c r="I175" s="498"/>
      <c r="J175" s="498"/>
      <c r="K175" s="498"/>
      <c r="L175" s="498"/>
      <c r="M175" s="499"/>
      <c r="N175" s="500"/>
      <c r="O175" s="500"/>
      <c r="P175" s="499"/>
      <c r="Q175" s="500"/>
      <c r="R175" s="500"/>
      <c r="S175" s="501">
        <f>SUM(G175:R175)</f>
        <v>0</v>
      </c>
      <c r="T175" s="502">
        <f>E175*S175</f>
        <v>0</v>
      </c>
    </row>
    <row r="176" spans="1:20" s="503" customFormat="1" ht="15">
      <c r="A176" s="559"/>
      <c r="B176" s="560"/>
      <c r="C176" s="1276"/>
      <c r="D176" s="2377"/>
      <c r="E176" s="495"/>
      <c r="F176" s="496"/>
      <c r="G176" s="497"/>
      <c r="H176" s="498"/>
      <c r="I176" s="498"/>
      <c r="J176" s="498"/>
      <c r="K176" s="498"/>
      <c r="L176" s="498"/>
      <c r="M176" s="499"/>
      <c r="N176" s="500"/>
      <c r="O176" s="500"/>
      <c r="P176" s="499"/>
      <c r="Q176" s="500"/>
      <c r="R176" s="500"/>
      <c r="S176" s="501">
        <f>SUM(G176:R176)</f>
        <v>0</v>
      </c>
      <c r="T176" s="502">
        <f>E176*S176</f>
        <v>0</v>
      </c>
    </row>
    <row r="177" spans="1:20" s="518" customFormat="1" ht="15">
      <c r="A177" s="513"/>
      <c r="B177" s="1260"/>
      <c r="C177" s="1845"/>
      <c r="D177" s="2389"/>
      <c r="E177" s="510"/>
      <c r="F177" s="511"/>
      <c r="G177" s="512"/>
      <c r="H177" s="513"/>
      <c r="I177" s="513"/>
      <c r="J177" s="513"/>
      <c r="K177" s="513"/>
      <c r="L177" s="513"/>
      <c r="M177" s="514"/>
      <c r="N177" s="515"/>
      <c r="O177" s="515"/>
      <c r="P177" s="514"/>
      <c r="Q177" s="515"/>
      <c r="R177" s="515"/>
      <c r="S177" s="516"/>
      <c r="T177" s="517"/>
    </row>
    <row r="178" spans="1:20" s="503" customFormat="1" ht="15">
      <c r="A178" s="559"/>
      <c r="B178" s="560"/>
      <c r="C178" s="1276"/>
      <c r="D178" s="2377"/>
      <c r="E178" s="495"/>
      <c r="F178" s="496"/>
      <c r="G178" s="497"/>
      <c r="H178" s="498"/>
      <c r="I178" s="498"/>
      <c r="J178" s="498"/>
      <c r="K178" s="498"/>
      <c r="L178" s="498"/>
      <c r="M178" s="499"/>
      <c r="N178" s="500"/>
      <c r="O178" s="500"/>
      <c r="P178" s="499"/>
      <c r="Q178" s="500"/>
      <c r="R178" s="500"/>
      <c r="S178" s="501">
        <f>SUM(G178:R178)</f>
        <v>0</v>
      </c>
      <c r="T178" s="502">
        <f>E178*S178</f>
        <v>0</v>
      </c>
    </row>
    <row r="179" spans="1:20" s="503" customFormat="1" ht="15">
      <c r="A179" s="559"/>
      <c r="B179" s="560"/>
      <c r="C179" s="1276"/>
      <c r="D179" s="2377"/>
      <c r="E179" s="495"/>
      <c r="F179" s="496"/>
      <c r="G179" s="497"/>
      <c r="H179" s="498"/>
      <c r="I179" s="498"/>
      <c r="J179" s="498"/>
      <c r="K179" s="498"/>
      <c r="L179" s="498"/>
      <c r="M179" s="499"/>
      <c r="N179" s="500"/>
      <c r="O179" s="500"/>
      <c r="P179" s="499"/>
      <c r="Q179" s="500"/>
      <c r="R179" s="500"/>
      <c r="S179" s="501">
        <f>SUM(G179:R179)</f>
        <v>0</v>
      </c>
      <c r="T179" s="502">
        <f>E179*S179</f>
        <v>0</v>
      </c>
    </row>
    <row r="180" spans="1:20" s="518" customFormat="1" ht="15">
      <c r="A180" s="513"/>
      <c r="B180" s="1260"/>
      <c r="C180" s="1845"/>
      <c r="D180" s="2389"/>
      <c r="E180" s="510"/>
      <c r="F180" s="511"/>
      <c r="G180" s="512"/>
      <c r="H180" s="513"/>
      <c r="I180" s="513"/>
      <c r="J180" s="513"/>
      <c r="K180" s="513"/>
      <c r="L180" s="513"/>
      <c r="M180" s="514"/>
      <c r="N180" s="515"/>
      <c r="O180" s="515"/>
      <c r="P180" s="514"/>
      <c r="Q180" s="515"/>
      <c r="R180" s="515"/>
      <c r="S180" s="516"/>
      <c r="T180" s="520"/>
    </row>
    <row r="181" spans="1:20" s="503" customFormat="1" ht="15">
      <c r="A181" s="559"/>
      <c r="B181" s="560"/>
      <c r="C181" s="1276"/>
      <c r="D181" s="2377"/>
      <c r="E181" s="495"/>
      <c r="F181" s="496"/>
      <c r="G181" s="497"/>
      <c r="H181" s="498"/>
      <c r="I181" s="498"/>
      <c r="J181" s="498"/>
      <c r="K181" s="498"/>
      <c r="L181" s="498"/>
      <c r="M181" s="499"/>
      <c r="N181" s="500"/>
      <c r="O181" s="500"/>
      <c r="P181" s="499"/>
      <c r="Q181" s="500"/>
      <c r="R181" s="500"/>
      <c r="S181" s="501">
        <f>SUM(G181:R181)</f>
        <v>0</v>
      </c>
      <c r="T181" s="502">
        <f>E181*S181</f>
        <v>0</v>
      </c>
    </row>
    <row r="182" spans="1:20" s="503" customFormat="1" ht="15">
      <c r="A182" s="559"/>
      <c r="B182" s="560"/>
      <c r="C182" s="1276"/>
      <c r="D182" s="2377"/>
      <c r="E182" s="495"/>
      <c r="F182" s="496"/>
      <c r="G182" s="497"/>
      <c r="H182" s="498"/>
      <c r="I182" s="498"/>
      <c r="J182" s="498"/>
      <c r="K182" s="498"/>
      <c r="L182" s="498"/>
      <c r="M182" s="499"/>
      <c r="N182" s="500"/>
      <c r="O182" s="500"/>
      <c r="P182" s="499"/>
      <c r="Q182" s="500"/>
      <c r="R182" s="500"/>
      <c r="S182" s="501">
        <f>SUM(G182:R182)</f>
        <v>0</v>
      </c>
      <c r="T182" s="502">
        <f>E182*S182</f>
        <v>0</v>
      </c>
    </row>
    <row r="183" spans="1:20" s="518" customFormat="1" ht="15">
      <c r="A183" s="513"/>
      <c r="B183" s="1260"/>
      <c r="C183" s="1845"/>
      <c r="D183" s="2389"/>
      <c r="E183" s="510"/>
      <c r="F183" s="511"/>
      <c r="G183" s="512"/>
      <c r="H183" s="513"/>
      <c r="I183" s="513"/>
      <c r="J183" s="513"/>
      <c r="K183" s="513"/>
      <c r="L183" s="513"/>
      <c r="M183" s="514"/>
      <c r="N183" s="515"/>
      <c r="O183" s="515"/>
      <c r="P183" s="514"/>
      <c r="Q183" s="515"/>
      <c r="R183" s="515"/>
      <c r="S183" s="516"/>
      <c r="T183" s="517"/>
    </row>
    <row r="184" spans="1:20" s="503" customFormat="1" ht="15">
      <c r="A184" s="559"/>
      <c r="B184" s="560"/>
      <c r="C184" s="1276"/>
      <c r="D184" s="2377"/>
      <c r="E184" s="495"/>
      <c r="F184" s="496"/>
      <c r="G184" s="497"/>
      <c r="H184" s="498"/>
      <c r="I184" s="498"/>
      <c r="J184" s="498"/>
      <c r="K184" s="498"/>
      <c r="L184" s="498"/>
      <c r="M184" s="499"/>
      <c r="N184" s="500"/>
      <c r="O184" s="500"/>
      <c r="P184" s="499"/>
      <c r="Q184" s="500"/>
      <c r="R184" s="500"/>
      <c r="S184" s="501">
        <f>SUM(G184:R184)</f>
        <v>0</v>
      </c>
      <c r="T184" s="502">
        <f>E184*S184</f>
        <v>0</v>
      </c>
    </row>
    <row r="185" spans="1:20" s="503" customFormat="1" ht="15">
      <c r="A185" s="559"/>
      <c r="B185" s="560"/>
      <c r="C185" s="1276"/>
      <c r="D185" s="2377"/>
      <c r="E185" s="495"/>
      <c r="F185" s="496"/>
      <c r="G185" s="497"/>
      <c r="H185" s="498"/>
      <c r="I185" s="498"/>
      <c r="J185" s="498"/>
      <c r="K185" s="498"/>
      <c r="L185" s="498"/>
      <c r="M185" s="499"/>
      <c r="N185" s="500"/>
      <c r="O185" s="500"/>
      <c r="P185" s="499"/>
      <c r="Q185" s="500"/>
      <c r="R185" s="500"/>
      <c r="S185" s="501">
        <f>SUM(G185:R185)</f>
        <v>0</v>
      </c>
      <c r="T185" s="502">
        <f>E185*S185</f>
        <v>0</v>
      </c>
    </row>
    <row r="186" spans="1:20" s="518" customFormat="1" ht="15">
      <c r="A186" s="513"/>
      <c r="B186" s="1260"/>
      <c r="C186" s="1845"/>
      <c r="D186" s="2389"/>
      <c r="E186" s="510"/>
      <c r="F186" s="511"/>
      <c r="G186" s="512"/>
      <c r="H186" s="513"/>
      <c r="I186" s="513"/>
      <c r="J186" s="513"/>
      <c r="K186" s="513"/>
      <c r="L186" s="513"/>
      <c r="M186" s="514"/>
      <c r="N186" s="515"/>
      <c r="O186" s="515"/>
      <c r="P186" s="514"/>
      <c r="Q186" s="515"/>
      <c r="R186" s="515"/>
      <c r="S186" s="516"/>
      <c r="T186" s="520"/>
    </row>
    <row r="187" spans="1:20" s="503" customFormat="1" ht="15">
      <c r="A187" s="559"/>
      <c r="B187" s="560"/>
      <c r="C187" s="1276"/>
      <c r="D187" s="2377"/>
      <c r="E187" s="495"/>
      <c r="F187" s="496"/>
      <c r="G187" s="497"/>
      <c r="H187" s="498"/>
      <c r="I187" s="498"/>
      <c r="J187" s="498"/>
      <c r="K187" s="498"/>
      <c r="L187" s="498"/>
      <c r="M187" s="499"/>
      <c r="N187" s="500"/>
      <c r="O187" s="500"/>
      <c r="P187" s="499"/>
      <c r="Q187" s="500"/>
      <c r="R187" s="500"/>
      <c r="S187" s="501">
        <f>SUM(G187:R187)</f>
        <v>0</v>
      </c>
      <c r="T187" s="502">
        <f>E187*S187</f>
        <v>0</v>
      </c>
    </row>
    <row r="188" spans="1:20" s="503" customFormat="1" ht="15">
      <c r="A188" s="559"/>
      <c r="B188" s="560"/>
      <c r="C188" s="1276"/>
      <c r="D188" s="2377"/>
      <c r="E188" s="495"/>
      <c r="F188" s="496"/>
      <c r="G188" s="497"/>
      <c r="H188" s="498"/>
      <c r="I188" s="498"/>
      <c r="J188" s="498"/>
      <c r="K188" s="498"/>
      <c r="L188" s="498"/>
      <c r="M188" s="499"/>
      <c r="N188" s="500"/>
      <c r="O188" s="500"/>
      <c r="P188" s="499"/>
      <c r="Q188" s="500"/>
      <c r="R188" s="500"/>
      <c r="S188" s="501">
        <f>SUM(G188:R188)</f>
        <v>0</v>
      </c>
      <c r="T188" s="502">
        <f>E188*S188</f>
        <v>0</v>
      </c>
    </row>
    <row r="189" spans="1:20" s="518" customFormat="1" ht="15">
      <c r="A189" s="513"/>
      <c r="B189" s="1260"/>
      <c r="C189" s="1845"/>
      <c r="D189" s="2389"/>
      <c r="E189" s="510"/>
      <c r="F189" s="511"/>
      <c r="G189" s="512"/>
      <c r="H189" s="513"/>
      <c r="I189" s="513"/>
      <c r="J189" s="513"/>
      <c r="K189" s="513"/>
      <c r="L189" s="513"/>
      <c r="M189" s="514"/>
      <c r="N189" s="515"/>
      <c r="O189" s="515"/>
      <c r="P189" s="514"/>
      <c r="Q189" s="515"/>
      <c r="R189" s="515"/>
      <c r="S189" s="516"/>
      <c r="T189" s="517"/>
    </row>
    <row r="190" spans="1:20" s="503" customFormat="1" ht="15">
      <c r="A190" s="559"/>
      <c r="B190" s="560"/>
      <c r="C190" s="1276"/>
      <c r="D190" s="2377"/>
      <c r="E190" s="495"/>
      <c r="F190" s="496"/>
      <c r="G190" s="497"/>
      <c r="H190" s="498"/>
      <c r="I190" s="498"/>
      <c r="J190" s="498"/>
      <c r="K190" s="498"/>
      <c r="L190" s="498"/>
      <c r="M190" s="499"/>
      <c r="N190" s="500"/>
      <c r="O190" s="500"/>
      <c r="P190" s="499"/>
      <c r="Q190" s="500"/>
      <c r="R190" s="500"/>
      <c r="S190" s="501">
        <f>SUM(G190:R190)</f>
        <v>0</v>
      </c>
      <c r="T190" s="502">
        <f>E190*S190</f>
        <v>0</v>
      </c>
    </row>
    <row r="191" spans="1:20" s="503" customFormat="1" ht="15">
      <c r="A191" s="559"/>
      <c r="B191" s="560"/>
      <c r="C191" s="1276"/>
      <c r="D191" s="2377"/>
      <c r="E191" s="495"/>
      <c r="F191" s="496"/>
      <c r="G191" s="497"/>
      <c r="H191" s="498"/>
      <c r="I191" s="498"/>
      <c r="J191" s="498"/>
      <c r="K191" s="498"/>
      <c r="L191" s="498"/>
      <c r="M191" s="499"/>
      <c r="N191" s="500"/>
      <c r="O191" s="500"/>
      <c r="P191" s="499"/>
      <c r="Q191" s="500"/>
      <c r="R191" s="500"/>
      <c r="S191" s="501">
        <f>SUM(G191:R191)</f>
        <v>0</v>
      </c>
      <c r="T191" s="502">
        <f>E191*S191</f>
        <v>0</v>
      </c>
    </row>
    <row r="192" spans="1:20" s="518" customFormat="1" ht="15">
      <c r="A192" s="513"/>
      <c r="B192" s="1260"/>
      <c r="C192" s="1845"/>
      <c r="D192" s="2389"/>
      <c r="E192" s="510"/>
      <c r="F192" s="511"/>
      <c r="G192" s="512"/>
      <c r="H192" s="513"/>
      <c r="I192" s="513"/>
      <c r="J192" s="513"/>
      <c r="K192" s="513"/>
      <c r="L192" s="513"/>
      <c r="M192" s="514"/>
      <c r="N192" s="515"/>
      <c r="O192" s="515"/>
      <c r="P192" s="514"/>
      <c r="Q192" s="515"/>
      <c r="R192" s="515"/>
      <c r="S192" s="516"/>
      <c r="T192" s="520"/>
    </row>
    <row r="193" spans="1:20" s="503" customFormat="1" ht="15">
      <c r="A193" s="559"/>
      <c r="B193" s="560"/>
      <c r="C193" s="1276"/>
      <c r="D193" s="2377"/>
      <c r="E193" s="495"/>
      <c r="F193" s="496"/>
      <c r="G193" s="497"/>
      <c r="H193" s="498"/>
      <c r="I193" s="498"/>
      <c r="J193" s="498"/>
      <c r="K193" s="498"/>
      <c r="L193" s="498"/>
      <c r="M193" s="499"/>
      <c r="N193" s="500"/>
      <c r="O193" s="500"/>
      <c r="P193" s="499"/>
      <c r="Q193" s="500"/>
      <c r="R193" s="500"/>
      <c r="S193" s="501">
        <f>SUM(G193:R193)</f>
        <v>0</v>
      </c>
      <c r="T193" s="502">
        <f>E193*S193</f>
        <v>0</v>
      </c>
    </row>
    <row r="194" spans="1:20" s="503" customFormat="1" ht="15">
      <c r="A194" s="559"/>
      <c r="B194" s="560"/>
      <c r="C194" s="1276"/>
      <c r="D194" s="2377"/>
      <c r="E194" s="495"/>
      <c r="F194" s="496"/>
      <c r="G194" s="497"/>
      <c r="H194" s="498"/>
      <c r="I194" s="498"/>
      <c r="J194" s="498"/>
      <c r="K194" s="498"/>
      <c r="L194" s="498"/>
      <c r="M194" s="499"/>
      <c r="N194" s="500"/>
      <c r="O194" s="500"/>
      <c r="P194" s="499"/>
      <c r="Q194" s="500"/>
      <c r="R194" s="500"/>
      <c r="S194" s="501">
        <f>SUM(G194:R194)</f>
        <v>0</v>
      </c>
      <c r="T194" s="502">
        <f>E194*S194</f>
        <v>0</v>
      </c>
    </row>
    <row r="195" spans="1:20" s="518" customFormat="1" ht="15">
      <c r="A195" s="513"/>
      <c r="B195" s="1260"/>
      <c r="C195" s="1845"/>
      <c r="D195" s="2389"/>
      <c r="E195" s="510"/>
      <c r="F195" s="511"/>
      <c r="G195" s="512"/>
      <c r="H195" s="513"/>
      <c r="I195" s="513"/>
      <c r="J195" s="513"/>
      <c r="K195" s="513"/>
      <c r="L195" s="513"/>
      <c r="M195" s="514"/>
      <c r="N195" s="515"/>
      <c r="O195" s="515"/>
      <c r="P195" s="514"/>
      <c r="Q195" s="515"/>
      <c r="R195" s="515"/>
      <c r="S195" s="516"/>
      <c r="T195" s="517"/>
    </row>
    <row r="196" spans="1:20" s="503" customFormat="1" ht="15">
      <c r="A196" s="559"/>
      <c r="B196" s="560"/>
      <c r="C196" s="1276"/>
      <c r="D196" s="2377"/>
      <c r="E196" s="495"/>
      <c r="F196" s="496"/>
      <c r="G196" s="497"/>
      <c r="H196" s="498"/>
      <c r="I196" s="498"/>
      <c r="J196" s="498"/>
      <c r="K196" s="498"/>
      <c r="L196" s="498"/>
      <c r="M196" s="499"/>
      <c r="N196" s="500"/>
      <c r="O196" s="500"/>
      <c r="P196" s="499"/>
      <c r="Q196" s="500"/>
      <c r="R196" s="500"/>
      <c r="S196" s="501">
        <f>SUM(G196:R196)</f>
        <v>0</v>
      </c>
      <c r="T196" s="502">
        <f>E196*S196</f>
        <v>0</v>
      </c>
    </row>
    <row r="197" spans="1:20" s="503" customFormat="1" ht="15">
      <c r="A197" s="559"/>
      <c r="B197" s="560"/>
      <c r="C197" s="1276"/>
      <c r="D197" s="2377"/>
      <c r="E197" s="495"/>
      <c r="F197" s="496"/>
      <c r="G197" s="497"/>
      <c r="H197" s="498"/>
      <c r="I197" s="498"/>
      <c r="J197" s="498"/>
      <c r="K197" s="498"/>
      <c r="L197" s="498"/>
      <c r="M197" s="499"/>
      <c r="N197" s="500"/>
      <c r="O197" s="500"/>
      <c r="P197" s="499"/>
      <c r="Q197" s="500"/>
      <c r="R197" s="500"/>
      <c r="S197" s="501">
        <f>SUM(G197:R197)</f>
        <v>0</v>
      </c>
      <c r="T197" s="502">
        <f>E197*S197</f>
        <v>0</v>
      </c>
    </row>
    <row r="198" spans="1:20" s="518" customFormat="1" ht="15">
      <c r="A198" s="1260"/>
      <c r="B198" s="1260"/>
      <c r="C198" s="1845"/>
      <c r="D198" s="3081"/>
      <c r="E198" s="1846"/>
      <c r="F198" s="511"/>
      <c r="G198" s="512"/>
      <c r="H198" s="513"/>
      <c r="I198" s="513"/>
      <c r="J198" s="513"/>
      <c r="K198" s="513"/>
      <c r="L198" s="513"/>
      <c r="M198" s="514"/>
      <c r="N198" s="515"/>
      <c r="O198" s="515"/>
      <c r="P198" s="514"/>
      <c r="Q198" s="515"/>
      <c r="R198" s="515"/>
      <c r="S198" s="1849"/>
      <c r="T198" s="520"/>
    </row>
    <row r="199" spans="1:20" s="503" customFormat="1" ht="15">
      <c r="A199" s="559"/>
      <c r="B199" s="560"/>
      <c r="C199" s="1276"/>
      <c r="D199" s="2377"/>
      <c r="E199" s="495"/>
      <c r="F199" s="496"/>
      <c r="G199" s="497"/>
      <c r="H199" s="498"/>
      <c r="I199" s="498"/>
      <c r="J199" s="498"/>
      <c r="K199" s="498"/>
      <c r="L199" s="498"/>
      <c r="M199" s="499"/>
      <c r="N199" s="500"/>
      <c r="O199" s="500"/>
      <c r="P199" s="499"/>
      <c r="Q199" s="500"/>
      <c r="R199" s="500"/>
      <c r="S199" s="501">
        <f>SUM(G199:R199)</f>
        <v>0</v>
      </c>
      <c r="T199" s="502">
        <f>E199*S199</f>
        <v>0</v>
      </c>
    </row>
    <row r="200" spans="1:20" s="503" customFormat="1" ht="15">
      <c r="A200" s="559"/>
      <c r="B200" s="560"/>
      <c r="C200" s="1276"/>
      <c r="D200" s="2377"/>
      <c r="E200" s="495"/>
      <c r="F200" s="496"/>
      <c r="G200" s="497"/>
      <c r="H200" s="498"/>
      <c r="I200" s="498"/>
      <c r="J200" s="498"/>
      <c r="K200" s="498"/>
      <c r="L200" s="498"/>
      <c r="M200" s="499"/>
      <c r="N200" s="500"/>
      <c r="O200" s="500"/>
      <c r="P200" s="499"/>
      <c r="Q200" s="500"/>
      <c r="R200" s="500"/>
      <c r="S200" s="501">
        <f>SUM(G200:R200)</f>
        <v>0</v>
      </c>
      <c r="T200" s="502">
        <f>E200*S200</f>
        <v>0</v>
      </c>
    </row>
    <row r="201" spans="1:20" s="518" customFormat="1" ht="15">
      <c r="A201" s="513"/>
      <c r="B201" s="1260"/>
      <c r="C201" s="1845"/>
      <c r="D201" s="2389"/>
      <c r="E201" s="510"/>
      <c r="F201" s="511"/>
      <c r="G201" s="512"/>
      <c r="H201" s="513"/>
      <c r="I201" s="513"/>
      <c r="J201" s="513"/>
      <c r="K201" s="513"/>
      <c r="L201" s="513"/>
      <c r="M201" s="514"/>
      <c r="N201" s="515"/>
      <c r="O201" s="515"/>
      <c r="P201" s="514"/>
      <c r="Q201" s="515"/>
      <c r="R201" s="515"/>
      <c r="S201" s="516"/>
      <c r="T201" s="517"/>
    </row>
    <row r="202" spans="1:20" s="503" customFormat="1" ht="15">
      <c r="A202" s="559"/>
      <c r="B202" s="560"/>
      <c r="C202" s="1276"/>
      <c r="D202" s="2377"/>
      <c r="E202" s="495"/>
      <c r="F202" s="496"/>
      <c r="G202" s="497"/>
      <c r="H202" s="498"/>
      <c r="I202" s="498"/>
      <c r="J202" s="498"/>
      <c r="K202" s="498"/>
      <c r="L202" s="498"/>
      <c r="M202" s="499"/>
      <c r="N202" s="500"/>
      <c r="O202" s="500"/>
      <c r="P202" s="499"/>
      <c r="Q202" s="500"/>
      <c r="R202" s="500"/>
      <c r="S202" s="501">
        <f>SUM(G202:R202)</f>
        <v>0</v>
      </c>
      <c r="T202" s="502">
        <f>E202*S202</f>
        <v>0</v>
      </c>
    </row>
    <row r="203" spans="1:20" s="503" customFormat="1" ht="15">
      <c r="A203" s="559"/>
      <c r="B203" s="560"/>
      <c r="C203" s="1276"/>
      <c r="D203" s="2377"/>
      <c r="E203" s="495"/>
      <c r="F203" s="496"/>
      <c r="G203" s="497"/>
      <c r="H203" s="498"/>
      <c r="I203" s="498"/>
      <c r="J203" s="498"/>
      <c r="K203" s="498"/>
      <c r="L203" s="498"/>
      <c r="M203" s="499"/>
      <c r="N203" s="500"/>
      <c r="O203" s="500"/>
      <c r="P203" s="499"/>
      <c r="Q203" s="500"/>
      <c r="R203" s="500"/>
      <c r="S203" s="501">
        <f>SUM(G203:R203)</f>
        <v>0</v>
      </c>
      <c r="T203" s="502">
        <f>E203*S203</f>
        <v>0</v>
      </c>
    </row>
    <row r="204" spans="1:20" s="518" customFormat="1" ht="15">
      <c r="A204" s="513"/>
      <c r="B204" s="1260"/>
      <c r="C204" s="1845"/>
      <c r="D204" s="2389"/>
      <c r="E204" s="510"/>
      <c r="F204" s="511"/>
      <c r="G204" s="512"/>
      <c r="H204" s="513"/>
      <c r="I204" s="513"/>
      <c r="J204" s="513"/>
      <c r="K204" s="513"/>
      <c r="L204" s="513"/>
      <c r="M204" s="514"/>
      <c r="N204" s="515"/>
      <c r="O204" s="515"/>
      <c r="P204" s="514"/>
      <c r="Q204" s="515"/>
      <c r="R204" s="515"/>
      <c r="S204" s="516"/>
      <c r="T204" s="520"/>
    </row>
    <row r="205" spans="1:20" s="503" customFormat="1" ht="15">
      <c r="A205" s="559"/>
      <c r="B205" s="560"/>
      <c r="C205" s="1276"/>
      <c r="D205" s="2377"/>
      <c r="E205" s="495"/>
      <c r="F205" s="496"/>
      <c r="G205" s="497"/>
      <c r="H205" s="498"/>
      <c r="I205" s="498"/>
      <c r="J205" s="498"/>
      <c r="K205" s="498"/>
      <c r="L205" s="498"/>
      <c r="M205" s="499"/>
      <c r="N205" s="500"/>
      <c r="O205" s="500"/>
      <c r="P205" s="499"/>
      <c r="Q205" s="500"/>
      <c r="R205" s="500"/>
      <c r="S205" s="501">
        <f>SUM(G205:R205)</f>
        <v>0</v>
      </c>
      <c r="T205" s="502">
        <f>E205*S205</f>
        <v>0</v>
      </c>
    </row>
    <row r="206" spans="1:20" s="503" customFormat="1" ht="15">
      <c r="A206" s="559"/>
      <c r="B206" s="560"/>
      <c r="C206" s="1276"/>
      <c r="D206" s="2377"/>
      <c r="E206" s="495"/>
      <c r="F206" s="496"/>
      <c r="G206" s="497"/>
      <c r="H206" s="498"/>
      <c r="I206" s="498"/>
      <c r="J206" s="498"/>
      <c r="K206" s="498"/>
      <c r="L206" s="498"/>
      <c r="M206" s="499"/>
      <c r="N206" s="500"/>
      <c r="O206" s="500"/>
      <c r="P206" s="499"/>
      <c r="Q206" s="500"/>
      <c r="R206" s="500"/>
      <c r="S206" s="501">
        <f>SUM(G206:R206)</f>
        <v>0</v>
      </c>
      <c r="T206" s="502">
        <f>E206*S206</f>
        <v>0</v>
      </c>
    </row>
    <row r="207" spans="1:20" s="518" customFormat="1" ht="15">
      <c r="A207" s="513"/>
      <c r="B207" s="1260"/>
      <c r="C207" s="1845"/>
      <c r="D207" s="2389"/>
      <c r="E207" s="510"/>
      <c r="F207" s="511"/>
      <c r="G207" s="512"/>
      <c r="H207" s="513"/>
      <c r="I207" s="513"/>
      <c r="J207" s="513"/>
      <c r="K207" s="513"/>
      <c r="L207" s="513"/>
      <c r="M207" s="514"/>
      <c r="N207" s="515"/>
      <c r="O207" s="515"/>
      <c r="P207" s="514"/>
      <c r="Q207" s="515"/>
      <c r="R207" s="515"/>
      <c r="S207" s="516"/>
      <c r="T207" s="517"/>
    </row>
    <row r="208" spans="1:20" s="503" customFormat="1" ht="15">
      <c r="A208" s="559"/>
      <c r="B208" s="560"/>
      <c r="C208" s="1276"/>
      <c r="D208" s="2377"/>
      <c r="E208" s="495"/>
      <c r="F208" s="496"/>
      <c r="G208" s="497"/>
      <c r="H208" s="498"/>
      <c r="I208" s="498"/>
      <c r="J208" s="498"/>
      <c r="K208" s="498"/>
      <c r="L208" s="498"/>
      <c r="M208" s="499"/>
      <c r="N208" s="500"/>
      <c r="O208" s="500"/>
      <c r="P208" s="499"/>
      <c r="Q208" s="500"/>
      <c r="R208" s="500"/>
      <c r="S208" s="501">
        <f>SUM(G208:R208)</f>
        <v>0</v>
      </c>
      <c r="T208" s="502">
        <f>E208*S208</f>
        <v>0</v>
      </c>
    </row>
    <row r="209" spans="1:20" s="503" customFormat="1" ht="15">
      <c r="A209" s="559"/>
      <c r="B209" s="560"/>
      <c r="C209" s="1276"/>
      <c r="D209" s="2377"/>
      <c r="E209" s="495"/>
      <c r="F209" s="496"/>
      <c r="G209" s="497"/>
      <c r="H209" s="498"/>
      <c r="I209" s="498"/>
      <c r="J209" s="498"/>
      <c r="K209" s="498"/>
      <c r="L209" s="498"/>
      <c r="M209" s="499"/>
      <c r="N209" s="500"/>
      <c r="O209" s="500"/>
      <c r="P209" s="499"/>
      <c r="Q209" s="500"/>
      <c r="R209" s="500"/>
      <c r="S209" s="501">
        <f>SUM(G209:R209)</f>
        <v>0</v>
      </c>
      <c r="T209" s="502">
        <f>E209*S209</f>
        <v>0</v>
      </c>
    </row>
    <row r="210" spans="1:20" s="518" customFormat="1" ht="15">
      <c r="A210" s="513"/>
      <c r="B210" s="1260"/>
      <c r="C210" s="1845"/>
      <c r="D210" s="2389"/>
      <c r="E210" s="510"/>
      <c r="F210" s="511"/>
      <c r="G210" s="512"/>
      <c r="H210" s="513"/>
      <c r="I210" s="513"/>
      <c r="J210" s="513"/>
      <c r="K210" s="513"/>
      <c r="L210" s="513"/>
      <c r="M210" s="514"/>
      <c r="N210" s="515"/>
      <c r="O210" s="515"/>
      <c r="P210" s="514"/>
      <c r="Q210" s="515"/>
      <c r="R210" s="515"/>
      <c r="S210" s="516"/>
      <c r="T210" s="520"/>
    </row>
    <row r="211" spans="1:20" s="503" customFormat="1" ht="15">
      <c r="A211" s="559"/>
      <c r="B211" s="560"/>
      <c r="C211" s="1276"/>
      <c r="D211" s="2377"/>
      <c r="E211" s="495"/>
      <c r="F211" s="496"/>
      <c r="G211" s="497"/>
      <c r="H211" s="498"/>
      <c r="I211" s="498"/>
      <c r="J211" s="498"/>
      <c r="K211" s="498"/>
      <c r="L211" s="498"/>
      <c r="M211" s="499"/>
      <c r="N211" s="500"/>
      <c r="O211" s="500"/>
      <c r="P211" s="499"/>
      <c r="Q211" s="500"/>
      <c r="R211" s="500"/>
      <c r="S211" s="501">
        <f>SUM(G211:R211)</f>
        <v>0</v>
      </c>
      <c r="T211" s="502">
        <f>E211*S211</f>
        <v>0</v>
      </c>
    </row>
    <row r="212" spans="1:20" s="503" customFormat="1" ht="15">
      <c r="A212" s="559"/>
      <c r="B212" s="560"/>
      <c r="C212" s="1276"/>
      <c r="D212" s="2377"/>
      <c r="E212" s="495"/>
      <c r="F212" s="496"/>
      <c r="G212" s="497"/>
      <c r="H212" s="498"/>
      <c r="I212" s="498"/>
      <c r="J212" s="498"/>
      <c r="K212" s="498"/>
      <c r="L212" s="498"/>
      <c r="M212" s="499"/>
      <c r="N212" s="500"/>
      <c r="O212" s="500"/>
      <c r="P212" s="499"/>
      <c r="Q212" s="500"/>
      <c r="R212" s="500"/>
      <c r="S212" s="501">
        <f>SUM(G212:R212)</f>
        <v>0</v>
      </c>
      <c r="T212" s="502">
        <f>E212*S212</f>
        <v>0</v>
      </c>
    </row>
    <row r="213" spans="1:20" s="518" customFormat="1" ht="15">
      <c r="A213" s="513"/>
      <c r="B213" s="1260"/>
      <c r="C213" s="1845"/>
      <c r="D213" s="2389"/>
      <c r="E213" s="510"/>
      <c r="F213" s="511"/>
      <c r="G213" s="512"/>
      <c r="H213" s="513"/>
      <c r="I213" s="513"/>
      <c r="J213" s="513"/>
      <c r="K213" s="513"/>
      <c r="L213" s="513"/>
      <c r="M213" s="514"/>
      <c r="N213" s="515"/>
      <c r="O213" s="515"/>
      <c r="P213" s="514"/>
      <c r="Q213" s="515"/>
      <c r="R213" s="515"/>
      <c r="S213" s="516"/>
      <c r="T213" s="517"/>
    </row>
    <row r="214" spans="1:20" s="503" customFormat="1" ht="15">
      <c r="A214" s="559"/>
      <c r="B214" s="560"/>
      <c r="C214" s="1276"/>
      <c r="D214" s="2377"/>
      <c r="E214" s="495"/>
      <c r="F214" s="496"/>
      <c r="G214" s="497"/>
      <c r="H214" s="498"/>
      <c r="I214" s="498"/>
      <c r="J214" s="498"/>
      <c r="K214" s="498"/>
      <c r="L214" s="498"/>
      <c r="M214" s="499"/>
      <c r="N214" s="500"/>
      <c r="O214" s="500"/>
      <c r="P214" s="499"/>
      <c r="Q214" s="500"/>
      <c r="R214" s="500"/>
      <c r="S214" s="501">
        <f>SUM(G214:R214)</f>
        <v>0</v>
      </c>
      <c r="T214" s="502">
        <f>E214*S214</f>
        <v>0</v>
      </c>
    </row>
    <row r="215" spans="1:20" s="503" customFormat="1" ht="15">
      <c r="A215" s="559"/>
      <c r="B215" s="560"/>
      <c r="C215" s="1276"/>
      <c r="D215" s="2377"/>
      <c r="E215" s="495"/>
      <c r="F215" s="496"/>
      <c r="G215" s="497"/>
      <c r="H215" s="498"/>
      <c r="I215" s="498"/>
      <c r="J215" s="498"/>
      <c r="K215" s="498"/>
      <c r="L215" s="498"/>
      <c r="M215" s="499"/>
      <c r="N215" s="500"/>
      <c r="O215" s="500"/>
      <c r="P215" s="499"/>
      <c r="Q215" s="500"/>
      <c r="R215" s="500"/>
      <c r="S215" s="501">
        <f>SUM(G215:R215)</f>
        <v>0</v>
      </c>
      <c r="T215" s="502">
        <f>E215*S215</f>
        <v>0</v>
      </c>
    </row>
    <row r="216" spans="1:20" s="518" customFormat="1" ht="15">
      <c r="A216" s="513"/>
      <c r="B216" s="1260"/>
      <c r="C216" s="1845"/>
      <c r="D216" s="2389"/>
      <c r="E216" s="510"/>
      <c r="F216" s="511"/>
      <c r="G216" s="512"/>
      <c r="H216" s="513"/>
      <c r="I216" s="513"/>
      <c r="J216" s="513"/>
      <c r="K216" s="513"/>
      <c r="L216" s="513"/>
      <c r="M216" s="514"/>
      <c r="N216" s="515"/>
      <c r="O216" s="515"/>
      <c r="P216" s="514"/>
      <c r="Q216" s="515"/>
      <c r="R216" s="515"/>
      <c r="S216" s="516"/>
      <c r="T216" s="520"/>
    </row>
    <row r="217" spans="1:20" s="503" customFormat="1" ht="15">
      <c r="A217" s="559"/>
      <c r="B217" s="560"/>
      <c r="C217" s="1276"/>
      <c r="D217" s="2377"/>
      <c r="E217" s="495"/>
      <c r="F217" s="496"/>
      <c r="G217" s="497"/>
      <c r="H217" s="498"/>
      <c r="I217" s="498"/>
      <c r="J217" s="498"/>
      <c r="K217" s="498"/>
      <c r="L217" s="498"/>
      <c r="M217" s="499"/>
      <c r="N217" s="500"/>
      <c r="O217" s="500"/>
      <c r="P217" s="499"/>
      <c r="Q217" s="500"/>
      <c r="R217" s="500"/>
      <c r="S217" s="501">
        <f>SUM(G217:R217)</f>
        <v>0</v>
      </c>
      <c r="T217" s="502">
        <f>E217*S217</f>
        <v>0</v>
      </c>
    </row>
    <row r="218" spans="1:20" s="503" customFormat="1" ht="15">
      <c r="A218" s="559"/>
      <c r="B218" s="560"/>
      <c r="C218" s="1276"/>
      <c r="D218" s="2377"/>
      <c r="E218" s="495"/>
      <c r="F218" s="496"/>
      <c r="G218" s="497"/>
      <c r="H218" s="498"/>
      <c r="I218" s="498"/>
      <c r="J218" s="498"/>
      <c r="K218" s="498"/>
      <c r="L218" s="498"/>
      <c r="M218" s="499"/>
      <c r="N218" s="500"/>
      <c r="O218" s="500"/>
      <c r="P218" s="499"/>
      <c r="Q218" s="500"/>
      <c r="R218" s="500"/>
      <c r="S218" s="501">
        <f>SUM(G218:R218)</f>
        <v>0</v>
      </c>
      <c r="T218" s="502">
        <f>E218*S218</f>
        <v>0</v>
      </c>
    </row>
    <row r="219" spans="1:20" s="518" customFormat="1" ht="15">
      <c r="A219" s="513"/>
      <c r="B219" s="1260"/>
      <c r="C219" s="1845"/>
      <c r="D219" s="2389"/>
      <c r="E219" s="510"/>
      <c r="F219" s="511"/>
      <c r="G219" s="512"/>
      <c r="H219" s="513"/>
      <c r="I219" s="513"/>
      <c r="J219" s="513"/>
      <c r="K219" s="513"/>
      <c r="L219" s="513"/>
      <c r="M219" s="514"/>
      <c r="N219" s="515"/>
      <c r="O219" s="515"/>
      <c r="P219" s="514"/>
      <c r="Q219" s="515"/>
      <c r="R219" s="515"/>
      <c r="S219" s="516"/>
      <c r="T219" s="517"/>
    </row>
    <row r="220" spans="1:20" s="503" customFormat="1" ht="15">
      <c r="A220" s="559"/>
      <c r="B220" s="560"/>
      <c r="C220" s="1276"/>
      <c r="D220" s="2377"/>
      <c r="E220" s="495"/>
      <c r="F220" s="496"/>
      <c r="G220" s="497"/>
      <c r="H220" s="498"/>
      <c r="I220" s="498"/>
      <c r="J220" s="498"/>
      <c r="K220" s="498"/>
      <c r="L220" s="498"/>
      <c r="M220" s="499"/>
      <c r="N220" s="500"/>
      <c r="O220" s="500"/>
      <c r="P220" s="499"/>
      <c r="Q220" s="500"/>
      <c r="R220" s="500"/>
      <c r="S220" s="501">
        <f>SUM(G220:R220)</f>
        <v>0</v>
      </c>
      <c r="T220" s="502">
        <f>E220*S220</f>
        <v>0</v>
      </c>
    </row>
    <row r="221" spans="1:20" s="503" customFormat="1" ht="15">
      <c r="A221" s="559"/>
      <c r="B221" s="560"/>
      <c r="C221" s="1276"/>
      <c r="D221" s="2377"/>
      <c r="E221" s="495"/>
      <c r="F221" s="496"/>
      <c r="G221" s="497"/>
      <c r="H221" s="498"/>
      <c r="I221" s="498"/>
      <c r="J221" s="498"/>
      <c r="K221" s="498"/>
      <c r="L221" s="498"/>
      <c r="M221" s="499"/>
      <c r="N221" s="500"/>
      <c r="O221" s="500"/>
      <c r="P221" s="499"/>
      <c r="Q221" s="500"/>
      <c r="R221" s="500"/>
      <c r="S221" s="501">
        <f>SUM(G221:R221)</f>
        <v>0</v>
      </c>
      <c r="T221" s="502">
        <f>E221*S221</f>
        <v>0</v>
      </c>
    </row>
    <row r="222" spans="1:20" s="518" customFormat="1" ht="15">
      <c r="A222" s="513"/>
      <c r="B222" s="1260"/>
      <c r="C222" s="1845"/>
      <c r="D222" s="2389"/>
      <c r="E222" s="510"/>
      <c r="F222" s="511"/>
      <c r="G222" s="512"/>
      <c r="H222" s="513"/>
      <c r="I222" s="513"/>
      <c r="J222" s="513"/>
      <c r="K222" s="513"/>
      <c r="L222" s="513"/>
      <c r="M222" s="514"/>
      <c r="N222" s="515"/>
      <c r="O222" s="515"/>
      <c r="P222" s="514"/>
      <c r="Q222" s="515"/>
      <c r="R222" s="515"/>
      <c r="S222" s="516"/>
      <c r="T222" s="520"/>
    </row>
    <row r="223" spans="1:20" s="503" customFormat="1" ht="15">
      <c r="A223" s="559"/>
      <c r="B223" s="560"/>
      <c r="C223" s="1276"/>
      <c r="D223" s="2377"/>
      <c r="E223" s="495"/>
      <c r="F223" s="496"/>
      <c r="G223" s="497"/>
      <c r="H223" s="498"/>
      <c r="I223" s="498"/>
      <c r="J223" s="498"/>
      <c r="K223" s="498"/>
      <c r="L223" s="498"/>
      <c r="M223" s="499"/>
      <c r="N223" s="500"/>
      <c r="O223" s="500"/>
      <c r="P223" s="499"/>
      <c r="Q223" s="500"/>
      <c r="R223" s="500"/>
      <c r="S223" s="501">
        <f>SUM(G223:R223)</f>
        <v>0</v>
      </c>
      <c r="T223" s="502">
        <f>E223*S223</f>
        <v>0</v>
      </c>
    </row>
    <row r="224" spans="1:20" s="503" customFormat="1" ht="15">
      <c r="A224" s="559"/>
      <c r="B224" s="560"/>
      <c r="C224" s="1276"/>
      <c r="D224" s="2377"/>
      <c r="E224" s="495"/>
      <c r="F224" s="496"/>
      <c r="G224" s="497"/>
      <c r="H224" s="498"/>
      <c r="I224" s="498"/>
      <c r="J224" s="498"/>
      <c r="K224" s="498"/>
      <c r="L224" s="498"/>
      <c r="M224" s="499"/>
      <c r="N224" s="500"/>
      <c r="O224" s="500"/>
      <c r="P224" s="499"/>
      <c r="Q224" s="500"/>
      <c r="R224" s="500"/>
      <c r="S224" s="501">
        <f>SUM(G224:R224)</f>
        <v>0</v>
      </c>
      <c r="T224" s="502">
        <f>E224*S224</f>
        <v>0</v>
      </c>
    </row>
    <row r="225" spans="1:20" s="518" customFormat="1" ht="15">
      <c r="A225" s="513"/>
      <c r="B225" s="1260"/>
      <c r="C225" s="1845"/>
      <c r="D225" s="2389"/>
      <c r="E225" s="510"/>
      <c r="F225" s="511"/>
      <c r="G225" s="512"/>
      <c r="H225" s="513"/>
      <c r="I225" s="513"/>
      <c r="J225" s="513"/>
      <c r="K225" s="513"/>
      <c r="L225" s="513"/>
      <c r="M225" s="514"/>
      <c r="N225" s="515"/>
      <c r="O225" s="515"/>
      <c r="P225" s="514"/>
      <c r="Q225" s="515"/>
      <c r="R225" s="515"/>
      <c r="S225" s="516"/>
      <c r="T225" s="517"/>
    </row>
    <row r="226" spans="1:20" s="503" customFormat="1" ht="15">
      <c r="A226" s="559"/>
      <c r="B226" s="560"/>
      <c r="C226" s="1276"/>
      <c r="D226" s="2377"/>
      <c r="E226" s="495"/>
      <c r="F226" s="496"/>
      <c r="G226" s="497"/>
      <c r="H226" s="498"/>
      <c r="I226" s="498"/>
      <c r="J226" s="498"/>
      <c r="K226" s="498"/>
      <c r="L226" s="498"/>
      <c r="M226" s="499"/>
      <c r="N226" s="500"/>
      <c r="O226" s="500"/>
      <c r="P226" s="499"/>
      <c r="Q226" s="500"/>
      <c r="R226" s="500"/>
      <c r="S226" s="501">
        <f>SUM(G226:R226)</f>
        <v>0</v>
      </c>
      <c r="T226" s="502">
        <f>E226*S226</f>
        <v>0</v>
      </c>
    </row>
    <row r="227" spans="1:20" s="503" customFormat="1" ht="15">
      <c r="A227" s="559"/>
      <c r="B227" s="560"/>
      <c r="C227" s="1276"/>
      <c r="D227" s="2377"/>
      <c r="E227" s="495"/>
      <c r="F227" s="496"/>
      <c r="G227" s="497"/>
      <c r="H227" s="498"/>
      <c r="I227" s="498"/>
      <c r="J227" s="498"/>
      <c r="K227" s="498"/>
      <c r="L227" s="498"/>
      <c r="M227" s="499"/>
      <c r="N227" s="500"/>
      <c r="O227" s="500"/>
      <c r="P227" s="499"/>
      <c r="Q227" s="500"/>
      <c r="R227" s="500"/>
      <c r="S227" s="501">
        <f>SUM(G227:R227)</f>
        <v>0</v>
      </c>
      <c r="T227" s="502">
        <f>E227*S227</f>
        <v>0</v>
      </c>
    </row>
    <row r="228" spans="1:20" s="518" customFormat="1" ht="15">
      <c r="A228" s="513"/>
      <c r="B228" s="1260"/>
      <c r="C228" s="1845"/>
      <c r="D228" s="2389"/>
      <c r="E228" s="510"/>
      <c r="F228" s="511"/>
      <c r="G228" s="512"/>
      <c r="H228" s="513"/>
      <c r="I228" s="513"/>
      <c r="J228" s="513"/>
      <c r="K228" s="513"/>
      <c r="L228" s="513"/>
      <c r="M228" s="514"/>
      <c r="N228" s="515"/>
      <c r="O228" s="515"/>
      <c r="P228" s="514"/>
      <c r="Q228" s="515"/>
      <c r="R228" s="515"/>
      <c r="S228" s="516"/>
      <c r="T228" s="520"/>
    </row>
    <row r="229" spans="1:20" s="503" customFormat="1" ht="15">
      <c r="A229" s="559"/>
      <c r="B229" s="560"/>
      <c r="C229" s="1276"/>
      <c r="D229" s="2377"/>
      <c r="E229" s="495"/>
      <c r="F229" s="496"/>
      <c r="G229" s="497"/>
      <c r="H229" s="498"/>
      <c r="I229" s="498"/>
      <c r="J229" s="498"/>
      <c r="K229" s="498"/>
      <c r="L229" s="498"/>
      <c r="M229" s="499"/>
      <c r="N229" s="500"/>
      <c r="O229" s="500"/>
      <c r="P229" s="499"/>
      <c r="Q229" s="500"/>
      <c r="R229" s="500"/>
      <c r="S229" s="501">
        <f>SUM(G229:R229)</f>
        <v>0</v>
      </c>
      <c r="T229" s="502">
        <f>E229*S229</f>
        <v>0</v>
      </c>
    </row>
    <row r="230" spans="1:20" s="503" customFormat="1" ht="15">
      <c r="A230" s="559"/>
      <c r="B230" s="560"/>
      <c r="C230" s="1276"/>
      <c r="D230" s="2377"/>
      <c r="E230" s="495"/>
      <c r="F230" s="496"/>
      <c r="G230" s="497"/>
      <c r="H230" s="498"/>
      <c r="I230" s="498"/>
      <c r="J230" s="498"/>
      <c r="K230" s="498"/>
      <c r="L230" s="498"/>
      <c r="M230" s="499"/>
      <c r="N230" s="500"/>
      <c r="O230" s="500"/>
      <c r="P230" s="499"/>
      <c r="Q230" s="500"/>
      <c r="R230" s="500"/>
      <c r="S230" s="501">
        <f>SUM(G230:R230)</f>
        <v>0</v>
      </c>
      <c r="T230" s="502">
        <f>E230*S230</f>
        <v>0</v>
      </c>
    </row>
    <row r="231" spans="1:20" s="518" customFormat="1" ht="15">
      <c r="A231" s="513"/>
      <c r="B231" s="1260"/>
      <c r="C231" s="1845"/>
      <c r="D231" s="2389"/>
      <c r="E231" s="510"/>
      <c r="F231" s="511"/>
      <c r="G231" s="512"/>
      <c r="H231" s="513"/>
      <c r="I231" s="513"/>
      <c r="J231" s="513"/>
      <c r="K231" s="513"/>
      <c r="L231" s="513"/>
      <c r="M231" s="514"/>
      <c r="N231" s="515"/>
      <c r="O231" s="515"/>
      <c r="P231" s="514"/>
      <c r="Q231" s="515"/>
      <c r="R231" s="515"/>
      <c r="S231" s="516"/>
      <c r="T231" s="517"/>
    </row>
    <row r="232" spans="1:20" s="503" customFormat="1" ht="15">
      <c r="A232" s="559"/>
      <c r="B232" s="560"/>
      <c r="C232" s="1276"/>
      <c r="D232" s="2377"/>
      <c r="E232" s="495"/>
      <c r="F232" s="496"/>
      <c r="G232" s="497"/>
      <c r="H232" s="498"/>
      <c r="I232" s="498"/>
      <c r="J232" s="498"/>
      <c r="K232" s="498"/>
      <c r="L232" s="498"/>
      <c r="M232" s="499"/>
      <c r="N232" s="500"/>
      <c r="O232" s="500"/>
      <c r="P232" s="499"/>
      <c r="Q232" s="500"/>
      <c r="R232" s="500"/>
      <c r="S232" s="501">
        <f>SUM(G232:R232)</f>
        <v>0</v>
      </c>
      <c r="T232" s="502">
        <f>E232*S232</f>
        <v>0</v>
      </c>
    </row>
    <row r="233" spans="1:20" s="503" customFormat="1" ht="15">
      <c r="A233" s="559"/>
      <c r="B233" s="560"/>
      <c r="C233" s="1276"/>
      <c r="D233" s="2377"/>
      <c r="E233" s="495"/>
      <c r="F233" s="496"/>
      <c r="G233" s="497"/>
      <c r="H233" s="498"/>
      <c r="I233" s="498"/>
      <c r="J233" s="498"/>
      <c r="K233" s="498"/>
      <c r="L233" s="498"/>
      <c r="M233" s="499"/>
      <c r="N233" s="500"/>
      <c r="O233" s="500"/>
      <c r="P233" s="499"/>
      <c r="Q233" s="500"/>
      <c r="R233" s="500"/>
      <c r="S233" s="501">
        <f>SUM(G233:R233)</f>
        <v>0</v>
      </c>
      <c r="T233" s="502">
        <f>E233*S233</f>
        <v>0</v>
      </c>
    </row>
    <row r="234" spans="1:20" s="518" customFormat="1" ht="15">
      <c r="A234" s="513"/>
      <c r="B234" s="1260"/>
      <c r="C234" s="1845"/>
      <c r="D234" s="2389"/>
      <c r="E234" s="510"/>
      <c r="F234" s="511"/>
      <c r="G234" s="512"/>
      <c r="H234" s="513"/>
      <c r="I234" s="513"/>
      <c r="J234" s="513"/>
      <c r="K234" s="513"/>
      <c r="L234" s="513"/>
      <c r="M234" s="514"/>
      <c r="N234" s="515"/>
      <c r="O234" s="515"/>
      <c r="P234" s="514"/>
      <c r="Q234" s="515"/>
      <c r="R234" s="515"/>
      <c r="S234" s="516"/>
      <c r="T234" s="520"/>
    </row>
    <row r="235" spans="1:20" s="503" customFormat="1" ht="15">
      <c r="A235" s="559"/>
      <c r="B235" s="560"/>
      <c r="C235" s="1276"/>
      <c r="D235" s="2377"/>
      <c r="E235" s="495"/>
      <c r="F235" s="496"/>
      <c r="G235" s="497"/>
      <c r="H235" s="498"/>
      <c r="I235" s="498"/>
      <c r="J235" s="498"/>
      <c r="K235" s="498"/>
      <c r="L235" s="498"/>
      <c r="M235" s="499"/>
      <c r="N235" s="500"/>
      <c r="O235" s="500"/>
      <c r="P235" s="499"/>
      <c r="Q235" s="500"/>
      <c r="R235" s="500"/>
      <c r="S235" s="501">
        <f>SUM(G235:R235)</f>
        <v>0</v>
      </c>
      <c r="T235" s="502">
        <f>E235*S235</f>
        <v>0</v>
      </c>
    </row>
    <row r="236" spans="1:20" s="503" customFormat="1" ht="15">
      <c r="A236" s="559"/>
      <c r="B236" s="560"/>
      <c r="C236" s="1276"/>
      <c r="D236" s="2377"/>
      <c r="E236" s="495"/>
      <c r="F236" s="496"/>
      <c r="G236" s="497"/>
      <c r="H236" s="498"/>
      <c r="I236" s="498"/>
      <c r="J236" s="498"/>
      <c r="K236" s="498"/>
      <c r="L236" s="498"/>
      <c r="M236" s="499"/>
      <c r="N236" s="500"/>
      <c r="O236" s="500"/>
      <c r="P236" s="499"/>
      <c r="Q236" s="500"/>
      <c r="R236" s="500"/>
      <c r="S236" s="501">
        <f>SUM(G236:R236)</f>
        <v>0</v>
      </c>
      <c r="T236" s="502">
        <f>E236*S236</f>
        <v>0</v>
      </c>
    </row>
    <row r="237" spans="1:20" s="518" customFormat="1" ht="15">
      <c r="A237" s="513"/>
      <c r="B237" s="1260"/>
      <c r="C237" s="1845"/>
      <c r="D237" s="2389"/>
      <c r="E237" s="510"/>
      <c r="F237" s="511"/>
      <c r="G237" s="512"/>
      <c r="H237" s="513"/>
      <c r="I237" s="513"/>
      <c r="J237" s="513"/>
      <c r="K237" s="513"/>
      <c r="L237" s="513"/>
      <c r="M237" s="514"/>
      <c r="N237" s="515"/>
      <c r="O237" s="515"/>
      <c r="P237" s="514"/>
      <c r="Q237" s="515"/>
      <c r="R237" s="515"/>
      <c r="S237" s="516"/>
      <c r="T237" s="517"/>
    </row>
    <row r="238" spans="1:20" s="503" customFormat="1" ht="15">
      <c r="A238" s="559"/>
      <c r="B238" s="560"/>
      <c r="C238" s="1276"/>
      <c r="D238" s="2377"/>
      <c r="E238" s="495"/>
      <c r="F238" s="496"/>
      <c r="G238" s="497"/>
      <c r="H238" s="498"/>
      <c r="I238" s="498"/>
      <c r="J238" s="498"/>
      <c r="K238" s="498"/>
      <c r="L238" s="498"/>
      <c r="M238" s="499"/>
      <c r="N238" s="500"/>
      <c r="O238" s="500"/>
      <c r="P238" s="499"/>
      <c r="Q238" s="500"/>
      <c r="R238" s="500"/>
      <c r="S238" s="501">
        <f>SUM(G238:R238)</f>
        <v>0</v>
      </c>
      <c r="T238" s="502">
        <f>E238*S238</f>
        <v>0</v>
      </c>
    </row>
    <row r="239" spans="1:20" s="503" customFormat="1" ht="15">
      <c r="A239" s="559"/>
      <c r="B239" s="560"/>
      <c r="C239" s="1276"/>
      <c r="D239" s="2377"/>
      <c r="E239" s="495"/>
      <c r="F239" s="496"/>
      <c r="G239" s="497"/>
      <c r="H239" s="498"/>
      <c r="I239" s="498"/>
      <c r="J239" s="498"/>
      <c r="K239" s="498"/>
      <c r="L239" s="498"/>
      <c r="M239" s="499"/>
      <c r="N239" s="500"/>
      <c r="O239" s="500"/>
      <c r="P239" s="499"/>
      <c r="Q239" s="500"/>
      <c r="R239" s="500"/>
      <c r="S239" s="501">
        <f>SUM(G239:R239)</f>
        <v>0</v>
      </c>
      <c r="T239" s="502">
        <f>E239*S239</f>
        <v>0</v>
      </c>
    </row>
    <row r="240" spans="1:20" s="518" customFormat="1" ht="15">
      <c r="A240" s="513"/>
      <c r="B240" s="1260"/>
      <c r="C240" s="1845"/>
      <c r="D240" s="2389"/>
      <c r="E240" s="510"/>
      <c r="F240" s="511"/>
      <c r="G240" s="512"/>
      <c r="H240" s="513"/>
      <c r="I240" s="513"/>
      <c r="J240" s="513"/>
      <c r="K240" s="513"/>
      <c r="L240" s="513"/>
      <c r="M240" s="514"/>
      <c r="N240" s="515"/>
      <c r="O240" s="515"/>
      <c r="P240" s="514"/>
      <c r="Q240" s="515"/>
      <c r="R240" s="515"/>
      <c r="S240" s="516"/>
      <c r="T240" s="520"/>
    </row>
    <row r="241" spans="1:20" s="503" customFormat="1" ht="15">
      <c r="A241" s="559"/>
      <c r="B241" s="560"/>
      <c r="C241" s="1276"/>
      <c r="D241" s="2377"/>
      <c r="E241" s="495"/>
      <c r="F241" s="496"/>
      <c r="G241" s="497"/>
      <c r="H241" s="498"/>
      <c r="I241" s="498"/>
      <c r="J241" s="498"/>
      <c r="K241" s="498"/>
      <c r="L241" s="498"/>
      <c r="M241" s="499"/>
      <c r="N241" s="500"/>
      <c r="O241" s="500"/>
      <c r="P241" s="499"/>
      <c r="Q241" s="500"/>
      <c r="R241" s="500"/>
      <c r="S241" s="501">
        <f>SUM(G241:R241)</f>
        <v>0</v>
      </c>
      <c r="T241" s="502">
        <f>E241*S241</f>
        <v>0</v>
      </c>
    </row>
    <row r="242" spans="1:20" s="503" customFormat="1" ht="15">
      <c r="A242" s="559"/>
      <c r="B242" s="560"/>
      <c r="C242" s="1276"/>
      <c r="D242" s="2377"/>
      <c r="E242" s="495"/>
      <c r="F242" s="496"/>
      <c r="G242" s="497"/>
      <c r="H242" s="498"/>
      <c r="I242" s="498"/>
      <c r="J242" s="498"/>
      <c r="K242" s="498"/>
      <c r="L242" s="498"/>
      <c r="M242" s="499"/>
      <c r="N242" s="500"/>
      <c r="O242" s="500"/>
      <c r="P242" s="499"/>
      <c r="Q242" s="500"/>
      <c r="R242" s="500"/>
      <c r="S242" s="501">
        <f>SUM(G242:R242)</f>
        <v>0</v>
      </c>
      <c r="T242" s="502">
        <f>E242*S242</f>
        <v>0</v>
      </c>
    </row>
    <row r="243" spans="1:20" s="518" customFormat="1" ht="15">
      <c r="A243" s="513"/>
      <c r="B243" s="1260"/>
      <c r="C243" s="1845"/>
      <c r="D243" s="2389"/>
      <c r="E243" s="510"/>
      <c r="F243" s="511"/>
      <c r="G243" s="512"/>
      <c r="H243" s="513"/>
      <c r="I243" s="513"/>
      <c r="J243" s="513"/>
      <c r="K243" s="513"/>
      <c r="L243" s="513"/>
      <c r="M243" s="514"/>
      <c r="N243" s="515"/>
      <c r="O243" s="515"/>
      <c r="P243" s="514"/>
      <c r="Q243" s="515"/>
      <c r="R243" s="515"/>
      <c r="S243" s="516"/>
      <c r="T243" s="517"/>
    </row>
    <row r="244" spans="1:20" s="503" customFormat="1" ht="15">
      <c r="A244" s="559"/>
      <c r="B244" s="560"/>
      <c r="C244" s="1276"/>
      <c r="D244" s="2377"/>
      <c r="E244" s="495"/>
      <c r="F244" s="496"/>
      <c r="G244" s="497"/>
      <c r="H244" s="498"/>
      <c r="I244" s="498"/>
      <c r="J244" s="498"/>
      <c r="K244" s="498"/>
      <c r="L244" s="498"/>
      <c r="M244" s="499"/>
      <c r="N244" s="500"/>
      <c r="O244" s="500"/>
      <c r="P244" s="499"/>
      <c r="Q244" s="500"/>
      <c r="R244" s="500"/>
      <c r="S244" s="501">
        <f>SUM(G244:R244)</f>
        <v>0</v>
      </c>
      <c r="T244" s="502">
        <f>E244*S244</f>
        <v>0</v>
      </c>
    </row>
    <row r="245" spans="1:20" s="503" customFormat="1" ht="15">
      <c r="A245" s="559"/>
      <c r="B245" s="560"/>
      <c r="C245" s="1276"/>
      <c r="D245" s="2377"/>
      <c r="E245" s="495"/>
      <c r="F245" s="496"/>
      <c r="G245" s="497"/>
      <c r="H245" s="498"/>
      <c r="I245" s="498"/>
      <c r="J245" s="498"/>
      <c r="K245" s="498"/>
      <c r="L245" s="498"/>
      <c r="M245" s="499"/>
      <c r="N245" s="500"/>
      <c r="O245" s="500"/>
      <c r="P245" s="499"/>
      <c r="Q245" s="500"/>
      <c r="R245" s="500"/>
      <c r="S245" s="501">
        <f>SUM(G245:R245)</f>
        <v>0</v>
      </c>
      <c r="T245" s="502">
        <f>E245*S245</f>
        <v>0</v>
      </c>
    </row>
    <row r="246" spans="1:20" s="518" customFormat="1" ht="15">
      <c r="A246" s="513"/>
      <c r="B246" s="1260"/>
      <c r="C246" s="1845"/>
      <c r="D246" s="2389"/>
      <c r="E246" s="510"/>
      <c r="F246" s="511"/>
      <c r="G246" s="512"/>
      <c r="H246" s="513"/>
      <c r="I246" s="513"/>
      <c r="J246" s="513"/>
      <c r="K246" s="513"/>
      <c r="L246" s="513"/>
      <c r="M246" s="514"/>
      <c r="N246" s="515"/>
      <c r="O246" s="515"/>
      <c r="P246" s="514"/>
      <c r="Q246" s="515"/>
      <c r="R246" s="515"/>
      <c r="S246" s="516"/>
      <c r="T246" s="520"/>
    </row>
    <row r="247" spans="1:20" s="503" customFormat="1" ht="15">
      <c r="A247" s="559"/>
      <c r="B247" s="560"/>
      <c r="C247" s="1276"/>
      <c r="D247" s="2377"/>
      <c r="E247" s="495"/>
      <c r="F247" s="496"/>
      <c r="G247" s="497"/>
      <c r="H247" s="498"/>
      <c r="I247" s="498"/>
      <c r="J247" s="498"/>
      <c r="K247" s="498"/>
      <c r="L247" s="498"/>
      <c r="M247" s="499"/>
      <c r="N247" s="500"/>
      <c r="O247" s="500"/>
      <c r="P247" s="499"/>
      <c r="Q247" s="500"/>
      <c r="R247" s="500"/>
      <c r="S247" s="501">
        <f>SUM(G247:R247)</f>
        <v>0</v>
      </c>
      <c r="T247" s="502">
        <f>E247*S247</f>
        <v>0</v>
      </c>
    </row>
    <row r="248" spans="1:20" s="503" customFormat="1" ht="15">
      <c r="A248" s="559"/>
      <c r="B248" s="560"/>
      <c r="C248" s="1276"/>
      <c r="D248" s="2377"/>
      <c r="E248" s="495"/>
      <c r="F248" s="496"/>
      <c r="G248" s="497"/>
      <c r="H248" s="498"/>
      <c r="I248" s="498"/>
      <c r="J248" s="498"/>
      <c r="K248" s="498"/>
      <c r="L248" s="498"/>
      <c r="M248" s="499"/>
      <c r="N248" s="500"/>
      <c r="O248" s="500"/>
      <c r="P248" s="499"/>
      <c r="Q248" s="500"/>
      <c r="R248" s="500"/>
      <c r="S248" s="501">
        <f>SUM(G248:R248)</f>
        <v>0</v>
      </c>
      <c r="T248" s="502">
        <f>E248*S248</f>
        <v>0</v>
      </c>
    </row>
    <row r="249" spans="1:20" s="518" customFormat="1" ht="15">
      <c r="A249" s="513"/>
      <c r="B249" s="1260"/>
      <c r="C249" s="1845"/>
      <c r="D249" s="2389"/>
      <c r="E249" s="510"/>
      <c r="F249" s="511"/>
      <c r="G249" s="512"/>
      <c r="H249" s="513"/>
      <c r="I249" s="513"/>
      <c r="J249" s="513"/>
      <c r="K249" s="513"/>
      <c r="L249" s="513"/>
      <c r="M249" s="514"/>
      <c r="N249" s="515"/>
      <c r="O249" s="515"/>
      <c r="P249" s="514"/>
      <c r="Q249" s="515"/>
      <c r="R249" s="515"/>
      <c r="S249" s="516"/>
      <c r="T249" s="517"/>
    </row>
    <row r="250" spans="1:20" s="503" customFormat="1" ht="15">
      <c r="A250" s="559"/>
      <c r="B250" s="560"/>
      <c r="C250" s="1276"/>
      <c r="D250" s="2377"/>
      <c r="E250" s="495"/>
      <c r="F250" s="496"/>
      <c r="G250" s="497"/>
      <c r="H250" s="498"/>
      <c r="I250" s="498"/>
      <c r="J250" s="498"/>
      <c r="K250" s="498"/>
      <c r="L250" s="498"/>
      <c r="M250" s="499"/>
      <c r="N250" s="500"/>
      <c r="O250" s="500"/>
      <c r="P250" s="499"/>
      <c r="Q250" s="500"/>
      <c r="R250" s="500"/>
      <c r="S250" s="501">
        <f>SUM(G250:R250)</f>
        <v>0</v>
      </c>
      <c r="T250" s="502">
        <f>E250*S250</f>
        <v>0</v>
      </c>
    </row>
    <row r="251" spans="1:20" s="503" customFormat="1" ht="15">
      <c r="A251" s="559"/>
      <c r="B251" s="560"/>
      <c r="C251" s="1276"/>
      <c r="D251" s="2377"/>
      <c r="E251" s="495"/>
      <c r="F251" s="496"/>
      <c r="G251" s="497"/>
      <c r="H251" s="498"/>
      <c r="I251" s="498"/>
      <c r="J251" s="498"/>
      <c r="K251" s="498"/>
      <c r="L251" s="498"/>
      <c r="M251" s="499"/>
      <c r="N251" s="500"/>
      <c r="O251" s="500"/>
      <c r="P251" s="499"/>
      <c r="Q251" s="500"/>
      <c r="R251" s="500"/>
      <c r="S251" s="501">
        <f>SUM(G251:R251)</f>
        <v>0</v>
      </c>
      <c r="T251" s="502">
        <f>E251*S251</f>
        <v>0</v>
      </c>
    </row>
    <row r="252" spans="1:20" s="518" customFormat="1" ht="15">
      <c r="A252" s="513"/>
      <c r="B252" s="1260"/>
      <c r="C252" s="1845"/>
      <c r="D252" s="2389"/>
      <c r="E252" s="510"/>
      <c r="F252" s="511"/>
      <c r="G252" s="512"/>
      <c r="H252" s="513"/>
      <c r="I252" s="513"/>
      <c r="J252" s="513"/>
      <c r="K252" s="513"/>
      <c r="L252" s="513"/>
      <c r="M252" s="514"/>
      <c r="N252" s="515"/>
      <c r="O252" s="515"/>
      <c r="P252" s="514"/>
      <c r="Q252" s="515"/>
      <c r="R252" s="515"/>
      <c r="S252" s="516"/>
      <c r="T252" s="520"/>
    </row>
    <row r="253" spans="1:20" s="503" customFormat="1" ht="15">
      <c r="A253" s="559"/>
      <c r="B253" s="560"/>
      <c r="C253" s="1276"/>
      <c r="D253" s="2377"/>
      <c r="E253" s="495"/>
      <c r="F253" s="496"/>
      <c r="G253" s="497"/>
      <c r="H253" s="498"/>
      <c r="I253" s="498"/>
      <c r="J253" s="498"/>
      <c r="K253" s="498"/>
      <c r="L253" s="498"/>
      <c r="M253" s="499"/>
      <c r="N253" s="500"/>
      <c r="O253" s="500"/>
      <c r="P253" s="499"/>
      <c r="Q253" s="500"/>
      <c r="R253" s="500"/>
      <c r="S253" s="501">
        <f>SUM(G253:R253)</f>
        <v>0</v>
      </c>
      <c r="T253" s="502">
        <f>E253*S253</f>
        <v>0</v>
      </c>
    </row>
    <row r="254" spans="1:20" s="503" customFormat="1" ht="15">
      <c r="A254" s="559"/>
      <c r="B254" s="560"/>
      <c r="C254" s="1276"/>
      <c r="D254" s="2377"/>
      <c r="E254" s="495"/>
      <c r="F254" s="496"/>
      <c r="G254" s="497"/>
      <c r="H254" s="498"/>
      <c r="I254" s="498"/>
      <c r="J254" s="498"/>
      <c r="K254" s="498"/>
      <c r="L254" s="498"/>
      <c r="M254" s="499"/>
      <c r="N254" s="500"/>
      <c r="O254" s="500"/>
      <c r="P254" s="499"/>
      <c r="Q254" s="500"/>
      <c r="R254" s="500"/>
      <c r="S254" s="501">
        <f>SUM(G254:R254)</f>
        <v>0</v>
      </c>
      <c r="T254" s="502">
        <f>E254*S254</f>
        <v>0</v>
      </c>
    </row>
    <row r="255" spans="1:20" s="518" customFormat="1" ht="15">
      <c r="A255" s="1260"/>
      <c r="B255" s="1260"/>
      <c r="C255" s="1845"/>
      <c r="D255" s="3081"/>
      <c r="E255" s="1846"/>
      <c r="F255" s="511"/>
      <c r="G255" s="512"/>
      <c r="H255" s="513"/>
      <c r="I255" s="513"/>
      <c r="J255" s="513"/>
      <c r="K255" s="513"/>
      <c r="L255" s="513"/>
      <c r="M255" s="514"/>
      <c r="N255" s="515"/>
      <c r="O255" s="515"/>
      <c r="P255" s="514"/>
      <c r="Q255" s="515"/>
      <c r="R255" s="515"/>
      <c r="S255" s="1849"/>
      <c r="T255" s="517"/>
    </row>
    <row r="256" spans="1:20" s="503" customFormat="1" ht="15">
      <c r="A256" s="559"/>
      <c r="B256" s="560"/>
      <c r="C256" s="1276"/>
      <c r="D256" s="2377"/>
      <c r="E256" s="495"/>
      <c r="F256" s="496"/>
      <c r="G256" s="497"/>
      <c r="H256" s="498"/>
      <c r="I256" s="498"/>
      <c r="J256" s="498"/>
      <c r="K256" s="498"/>
      <c r="L256" s="498"/>
      <c r="M256" s="499"/>
      <c r="N256" s="500"/>
      <c r="O256" s="500"/>
      <c r="P256" s="499"/>
      <c r="Q256" s="500"/>
      <c r="R256" s="500"/>
      <c r="S256" s="501">
        <f>SUM(G256:R256)</f>
        <v>0</v>
      </c>
      <c r="T256" s="502">
        <f>E256*S256</f>
        <v>0</v>
      </c>
    </row>
    <row r="257" spans="1:20" s="503" customFormat="1" ht="15">
      <c r="A257" s="559"/>
      <c r="B257" s="560"/>
      <c r="C257" s="1276"/>
      <c r="D257" s="2377"/>
      <c r="E257" s="495"/>
      <c r="F257" s="496"/>
      <c r="G257" s="497"/>
      <c r="H257" s="498"/>
      <c r="I257" s="498"/>
      <c r="J257" s="498"/>
      <c r="K257" s="498"/>
      <c r="L257" s="498"/>
      <c r="M257" s="499"/>
      <c r="N257" s="500"/>
      <c r="O257" s="500"/>
      <c r="P257" s="499"/>
      <c r="Q257" s="500"/>
      <c r="R257" s="500"/>
      <c r="S257" s="501">
        <f>SUM(G257:R257)</f>
        <v>0</v>
      </c>
      <c r="T257" s="502">
        <f>E257*S257</f>
        <v>0</v>
      </c>
    </row>
    <row r="258" spans="1:20" s="518" customFormat="1" ht="15">
      <c r="A258" s="513"/>
      <c r="B258" s="1260"/>
      <c r="C258" s="1845"/>
      <c r="D258" s="2389"/>
      <c r="E258" s="510"/>
      <c r="F258" s="511"/>
      <c r="G258" s="512"/>
      <c r="H258" s="513"/>
      <c r="I258" s="513"/>
      <c r="J258" s="513"/>
      <c r="K258" s="513"/>
      <c r="L258" s="513"/>
      <c r="M258" s="514"/>
      <c r="N258" s="515"/>
      <c r="O258" s="515"/>
      <c r="P258" s="514"/>
      <c r="Q258" s="515"/>
      <c r="R258" s="515"/>
      <c r="S258" s="516"/>
      <c r="T258" s="520"/>
    </row>
    <row r="259" spans="1:20" s="503" customFormat="1" ht="15">
      <c r="A259" s="559"/>
      <c r="B259" s="560"/>
      <c r="C259" s="1276"/>
      <c r="D259" s="2377"/>
      <c r="E259" s="495"/>
      <c r="F259" s="496"/>
      <c r="G259" s="497"/>
      <c r="H259" s="498"/>
      <c r="I259" s="498"/>
      <c r="J259" s="498"/>
      <c r="K259" s="498"/>
      <c r="L259" s="498"/>
      <c r="M259" s="499"/>
      <c r="N259" s="500"/>
      <c r="O259" s="500"/>
      <c r="P259" s="499"/>
      <c r="Q259" s="500"/>
      <c r="R259" s="500"/>
      <c r="S259" s="501">
        <f>SUM(G259:R259)</f>
        <v>0</v>
      </c>
      <c r="T259" s="502">
        <f>E259*S259</f>
        <v>0</v>
      </c>
    </row>
    <row r="260" spans="1:20" s="503" customFormat="1" ht="15">
      <c r="A260" s="559"/>
      <c r="B260" s="560"/>
      <c r="C260" s="1276"/>
      <c r="D260" s="2377"/>
      <c r="E260" s="495"/>
      <c r="F260" s="496"/>
      <c r="G260" s="497"/>
      <c r="H260" s="498"/>
      <c r="I260" s="498"/>
      <c r="J260" s="498"/>
      <c r="K260" s="498"/>
      <c r="L260" s="498"/>
      <c r="M260" s="499"/>
      <c r="N260" s="500"/>
      <c r="O260" s="500"/>
      <c r="P260" s="499"/>
      <c r="Q260" s="500"/>
      <c r="R260" s="500"/>
      <c r="S260" s="501">
        <f>SUM(G260:R260)</f>
        <v>0</v>
      </c>
      <c r="T260" s="502">
        <f>E260*S260</f>
        <v>0</v>
      </c>
    </row>
    <row r="261" spans="1:20" s="518" customFormat="1" ht="15">
      <c r="A261" s="513"/>
      <c r="B261" s="1260"/>
      <c r="C261" s="1845"/>
      <c r="D261" s="2389"/>
      <c r="E261" s="510"/>
      <c r="F261" s="511"/>
      <c r="G261" s="512"/>
      <c r="H261" s="513"/>
      <c r="I261" s="513"/>
      <c r="J261" s="513"/>
      <c r="K261" s="513"/>
      <c r="L261" s="513"/>
      <c r="M261" s="514"/>
      <c r="N261" s="515"/>
      <c r="O261" s="515"/>
      <c r="P261" s="514"/>
      <c r="Q261" s="515"/>
      <c r="R261" s="515"/>
      <c r="S261" s="516"/>
      <c r="T261" s="517"/>
    </row>
    <row r="262" spans="1:20" s="503" customFormat="1" ht="15">
      <c r="A262" s="559"/>
      <c r="B262" s="560"/>
      <c r="C262" s="1276"/>
      <c r="D262" s="2377"/>
      <c r="E262" s="495"/>
      <c r="F262" s="496"/>
      <c r="G262" s="497"/>
      <c r="H262" s="498"/>
      <c r="I262" s="498"/>
      <c r="J262" s="498"/>
      <c r="K262" s="498"/>
      <c r="L262" s="498"/>
      <c r="M262" s="499"/>
      <c r="N262" s="500"/>
      <c r="O262" s="500"/>
      <c r="P262" s="499"/>
      <c r="Q262" s="500"/>
      <c r="R262" s="500"/>
      <c r="S262" s="501">
        <f>SUM(G262:R262)</f>
        <v>0</v>
      </c>
      <c r="T262" s="502">
        <f>E262*S262</f>
        <v>0</v>
      </c>
    </row>
    <row r="263" spans="1:20" s="503" customFormat="1" ht="15">
      <c r="A263" s="559"/>
      <c r="B263" s="560"/>
      <c r="C263" s="1276"/>
      <c r="D263" s="2377"/>
      <c r="E263" s="495"/>
      <c r="F263" s="496"/>
      <c r="G263" s="497"/>
      <c r="H263" s="498"/>
      <c r="I263" s="498"/>
      <c r="J263" s="498"/>
      <c r="K263" s="498"/>
      <c r="L263" s="498"/>
      <c r="M263" s="499"/>
      <c r="N263" s="500"/>
      <c r="O263" s="500"/>
      <c r="P263" s="499"/>
      <c r="Q263" s="500"/>
      <c r="R263" s="500"/>
      <c r="S263" s="501">
        <f>SUM(G263:R263)</f>
        <v>0</v>
      </c>
      <c r="T263" s="502">
        <f>E263*S263</f>
        <v>0</v>
      </c>
    </row>
    <row r="264" spans="1:20" s="518" customFormat="1" ht="15">
      <c r="A264" s="513"/>
      <c r="B264" s="1260"/>
      <c r="C264" s="1845"/>
      <c r="D264" s="2389"/>
      <c r="E264" s="510"/>
      <c r="F264" s="511"/>
      <c r="G264" s="512"/>
      <c r="H264" s="513"/>
      <c r="I264" s="513"/>
      <c r="J264" s="513"/>
      <c r="K264" s="513"/>
      <c r="L264" s="513"/>
      <c r="M264" s="514"/>
      <c r="N264" s="515"/>
      <c r="O264" s="515"/>
      <c r="P264" s="514"/>
      <c r="Q264" s="515"/>
      <c r="R264" s="515"/>
      <c r="S264" s="516"/>
      <c r="T264" s="520"/>
    </row>
    <row r="265" spans="1:20" s="503" customFormat="1" ht="15">
      <c r="A265" s="559"/>
      <c r="B265" s="560"/>
      <c r="C265" s="1276"/>
      <c r="D265" s="2377"/>
      <c r="E265" s="495"/>
      <c r="F265" s="496"/>
      <c r="G265" s="497"/>
      <c r="H265" s="498"/>
      <c r="I265" s="498"/>
      <c r="J265" s="498"/>
      <c r="K265" s="498"/>
      <c r="L265" s="498"/>
      <c r="M265" s="499"/>
      <c r="N265" s="500"/>
      <c r="O265" s="500"/>
      <c r="P265" s="499"/>
      <c r="Q265" s="500"/>
      <c r="R265" s="500"/>
      <c r="S265" s="501">
        <f>SUM(G265:R265)</f>
        <v>0</v>
      </c>
      <c r="T265" s="502">
        <f>E265*S265</f>
        <v>0</v>
      </c>
    </row>
    <row r="266" spans="1:20" s="503" customFormat="1" ht="15">
      <c r="A266" s="559"/>
      <c r="B266" s="560"/>
      <c r="C266" s="1276"/>
      <c r="D266" s="2377"/>
      <c r="E266" s="495"/>
      <c r="F266" s="496"/>
      <c r="G266" s="497"/>
      <c r="H266" s="498"/>
      <c r="I266" s="498"/>
      <c r="J266" s="498"/>
      <c r="K266" s="498"/>
      <c r="L266" s="498"/>
      <c r="M266" s="499"/>
      <c r="N266" s="500"/>
      <c r="O266" s="500"/>
      <c r="P266" s="499"/>
      <c r="Q266" s="500"/>
      <c r="R266" s="500"/>
      <c r="S266" s="501">
        <f>SUM(G266:R266)</f>
        <v>0</v>
      </c>
      <c r="T266" s="502">
        <f>E266*S266</f>
        <v>0</v>
      </c>
    </row>
    <row r="267" spans="1:20" s="518" customFormat="1" ht="15">
      <c r="A267" s="513"/>
      <c r="B267" s="1260"/>
      <c r="C267" s="1845"/>
      <c r="D267" s="2389"/>
      <c r="E267" s="510"/>
      <c r="F267" s="511"/>
      <c r="G267" s="512"/>
      <c r="H267" s="513"/>
      <c r="I267" s="513"/>
      <c r="J267" s="513"/>
      <c r="K267" s="513"/>
      <c r="L267" s="513"/>
      <c r="M267" s="514"/>
      <c r="N267" s="515"/>
      <c r="O267" s="515"/>
      <c r="P267" s="514"/>
      <c r="Q267" s="515"/>
      <c r="R267" s="515"/>
      <c r="S267" s="516"/>
      <c r="T267" s="517"/>
    </row>
    <row r="268" spans="1:20" s="503" customFormat="1" ht="15">
      <c r="A268" s="559"/>
      <c r="B268" s="560"/>
      <c r="C268" s="1276"/>
      <c r="D268" s="2377"/>
      <c r="E268" s="495"/>
      <c r="F268" s="496"/>
      <c r="G268" s="497"/>
      <c r="H268" s="498"/>
      <c r="I268" s="498"/>
      <c r="J268" s="498"/>
      <c r="K268" s="498"/>
      <c r="L268" s="498"/>
      <c r="M268" s="499"/>
      <c r="N268" s="500"/>
      <c r="O268" s="500"/>
      <c r="P268" s="499"/>
      <c r="Q268" s="500"/>
      <c r="R268" s="500"/>
      <c r="S268" s="501">
        <f>SUM(G268:R268)</f>
        <v>0</v>
      </c>
      <c r="T268" s="502">
        <f>E268*S268</f>
        <v>0</v>
      </c>
    </row>
    <row r="269" spans="1:20" s="503" customFormat="1" ht="15">
      <c r="A269" s="559"/>
      <c r="B269" s="560"/>
      <c r="C269" s="1276"/>
      <c r="D269" s="2377"/>
      <c r="E269" s="495"/>
      <c r="F269" s="496"/>
      <c r="G269" s="497"/>
      <c r="H269" s="498"/>
      <c r="I269" s="498"/>
      <c r="J269" s="498"/>
      <c r="K269" s="498"/>
      <c r="L269" s="498"/>
      <c r="M269" s="499"/>
      <c r="N269" s="500"/>
      <c r="O269" s="500"/>
      <c r="P269" s="499"/>
      <c r="Q269" s="500"/>
      <c r="R269" s="500"/>
      <c r="S269" s="501">
        <f>SUM(G269:R269)</f>
        <v>0</v>
      </c>
      <c r="T269" s="502">
        <f>E269*S269</f>
        <v>0</v>
      </c>
    </row>
    <row r="270" spans="1:20" s="518" customFormat="1" ht="15">
      <c r="A270" s="513"/>
      <c r="B270" s="1260"/>
      <c r="C270" s="1845"/>
      <c r="D270" s="2389"/>
      <c r="E270" s="510"/>
      <c r="F270" s="511"/>
      <c r="G270" s="512"/>
      <c r="H270" s="513"/>
      <c r="I270" s="513"/>
      <c r="J270" s="513"/>
      <c r="K270" s="513"/>
      <c r="L270" s="513"/>
      <c r="M270" s="514"/>
      <c r="N270" s="515"/>
      <c r="O270" s="515"/>
      <c r="P270" s="514"/>
      <c r="Q270" s="515"/>
      <c r="R270" s="515"/>
      <c r="S270" s="516"/>
      <c r="T270" s="520"/>
    </row>
    <row r="271" spans="1:20" s="503" customFormat="1" ht="15">
      <c r="A271" s="559"/>
      <c r="B271" s="560"/>
      <c r="C271" s="1276"/>
      <c r="D271" s="2377"/>
      <c r="E271" s="495"/>
      <c r="F271" s="496"/>
      <c r="G271" s="497"/>
      <c r="H271" s="498"/>
      <c r="I271" s="498"/>
      <c r="J271" s="498"/>
      <c r="K271" s="498"/>
      <c r="L271" s="498"/>
      <c r="M271" s="499"/>
      <c r="N271" s="500"/>
      <c r="O271" s="500"/>
      <c r="P271" s="499"/>
      <c r="Q271" s="500"/>
      <c r="R271" s="500"/>
      <c r="S271" s="501">
        <f>SUM(G271:R271)</f>
        <v>0</v>
      </c>
      <c r="T271" s="502">
        <f>E271*S271</f>
        <v>0</v>
      </c>
    </row>
    <row r="272" spans="1:20" s="503" customFormat="1" ht="15">
      <c r="A272" s="559"/>
      <c r="B272" s="560"/>
      <c r="C272" s="1276"/>
      <c r="D272" s="2377"/>
      <c r="E272" s="495"/>
      <c r="F272" s="496"/>
      <c r="G272" s="497"/>
      <c r="H272" s="498"/>
      <c r="I272" s="498"/>
      <c r="J272" s="498"/>
      <c r="K272" s="498"/>
      <c r="L272" s="498"/>
      <c r="M272" s="499"/>
      <c r="N272" s="500"/>
      <c r="O272" s="500"/>
      <c r="P272" s="499"/>
      <c r="Q272" s="500"/>
      <c r="R272" s="500"/>
      <c r="S272" s="501">
        <f>SUM(G272:R272)</f>
        <v>0</v>
      </c>
      <c r="T272" s="502">
        <f>E272*S272</f>
        <v>0</v>
      </c>
    </row>
    <row r="273" spans="1:20" s="518" customFormat="1" ht="15">
      <c r="A273" s="513"/>
      <c r="B273" s="1260"/>
      <c r="C273" s="1845"/>
      <c r="D273" s="2389"/>
      <c r="E273" s="510"/>
      <c r="F273" s="511"/>
      <c r="G273" s="512"/>
      <c r="H273" s="513"/>
      <c r="I273" s="513"/>
      <c r="J273" s="513"/>
      <c r="K273" s="513"/>
      <c r="L273" s="513"/>
      <c r="M273" s="514"/>
      <c r="N273" s="515"/>
      <c r="O273" s="515"/>
      <c r="P273" s="514"/>
      <c r="Q273" s="515"/>
      <c r="R273" s="515"/>
      <c r="S273" s="516"/>
      <c r="T273" s="517"/>
    </row>
    <row r="274" spans="1:20" s="503" customFormat="1" ht="15">
      <c r="A274" s="559"/>
      <c r="B274" s="560"/>
      <c r="C274" s="1276"/>
      <c r="D274" s="2377"/>
      <c r="E274" s="495"/>
      <c r="F274" s="496"/>
      <c r="G274" s="497"/>
      <c r="H274" s="498"/>
      <c r="I274" s="498"/>
      <c r="J274" s="498"/>
      <c r="K274" s="498"/>
      <c r="L274" s="498"/>
      <c r="M274" s="499"/>
      <c r="N274" s="500"/>
      <c r="O274" s="500"/>
      <c r="P274" s="499"/>
      <c r="Q274" s="500"/>
      <c r="R274" s="500"/>
      <c r="S274" s="501">
        <f>SUM(G274:R274)</f>
        <v>0</v>
      </c>
      <c r="T274" s="502">
        <f>E274*S274</f>
        <v>0</v>
      </c>
    </row>
    <row r="275" spans="1:20" s="503" customFormat="1" ht="15">
      <c r="A275" s="559"/>
      <c r="B275" s="560"/>
      <c r="C275" s="1276"/>
      <c r="D275" s="2377"/>
      <c r="E275" s="495"/>
      <c r="F275" s="496"/>
      <c r="G275" s="497"/>
      <c r="H275" s="498"/>
      <c r="I275" s="498"/>
      <c r="J275" s="498"/>
      <c r="K275" s="498"/>
      <c r="L275" s="498"/>
      <c r="M275" s="499"/>
      <c r="N275" s="500"/>
      <c r="O275" s="500"/>
      <c r="P275" s="499"/>
      <c r="Q275" s="500"/>
      <c r="R275" s="500"/>
      <c r="S275" s="501">
        <f>SUM(G275:R275)</f>
        <v>0</v>
      </c>
      <c r="T275" s="502">
        <f>E275*S275</f>
        <v>0</v>
      </c>
    </row>
    <row r="276" spans="1:20" s="518" customFormat="1" ht="15">
      <c r="A276" s="513"/>
      <c r="B276" s="1260"/>
      <c r="C276" s="1845"/>
      <c r="D276" s="2389"/>
      <c r="E276" s="510"/>
      <c r="F276" s="511"/>
      <c r="G276" s="512"/>
      <c r="H276" s="513"/>
      <c r="I276" s="513"/>
      <c r="J276" s="513"/>
      <c r="K276" s="513"/>
      <c r="L276" s="513"/>
      <c r="M276" s="514"/>
      <c r="N276" s="515"/>
      <c r="O276" s="515"/>
      <c r="P276" s="514"/>
      <c r="Q276" s="515"/>
      <c r="R276" s="515"/>
      <c r="S276" s="516"/>
      <c r="T276" s="520"/>
    </row>
    <row r="277" spans="1:20" s="503" customFormat="1" ht="15">
      <c r="A277" s="559"/>
      <c r="B277" s="560"/>
      <c r="C277" s="1276"/>
      <c r="D277" s="2377"/>
      <c r="E277" s="495"/>
      <c r="F277" s="496"/>
      <c r="G277" s="497"/>
      <c r="H277" s="498"/>
      <c r="I277" s="498"/>
      <c r="J277" s="498"/>
      <c r="K277" s="498"/>
      <c r="L277" s="498"/>
      <c r="M277" s="499"/>
      <c r="N277" s="500"/>
      <c r="O277" s="500"/>
      <c r="P277" s="499"/>
      <c r="Q277" s="500"/>
      <c r="R277" s="500"/>
      <c r="S277" s="501">
        <f>SUM(G277:R277)</f>
        <v>0</v>
      </c>
      <c r="T277" s="502">
        <f>E277*S277</f>
        <v>0</v>
      </c>
    </row>
    <row r="278" spans="1:20" s="503" customFormat="1" ht="15">
      <c r="A278" s="559"/>
      <c r="B278" s="560"/>
      <c r="C278" s="1276"/>
      <c r="D278" s="2377"/>
      <c r="E278" s="495"/>
      <c r="F278" s="496"/>
      <c r="G278" s="497"/>
      <c r="H278" s="498"/>
      <c r="I278" s="498"/>
      <c r="J278" s="498"/>
      <c r="K278" s="498"/>
      <c r="L278" s="498"/>
      <c r="M278" s="499"/>
      <c r="N278" s="500"/>
      <c r="O278" s="500"/>
      <c r="P278" s="499"/>
      <c r="Q278" s="500"/>
      <c r="R278" s="500"/>
      <c r="S278" s="501">
        <f>SUM(G278:R278)</f>
        <v>0</v>
      </c>
      <c r="T278" s="502">
        <f>E278*S278</f>
        <v>0</v>
      </c>
    </row>
    <row r="279" spans="1:20" s="518" customFormat="1" ht="15">
      <c r="A279" s="513"/>
      <c r="B279" s="1260"/>
      <c r="C279" s="1845"/>
      <c r="D279" s="2389"/>
      <c r="E279" s="510"/>
      <c r="F279" s="511"/>
      <c r="G279" s="512"/>
      <c r="H279" s="513"/>
      <c r="I279" s="513"/>
      <c r="J279" s="513"/>
      <c r="K279" s="513"/>
      <c r="L279" s="513"/>
      <c r="M279" s="514"/>
      <c r="N279" s="515"/>
      <c r="O279" s="515"/>
      <c r="P279" s="514"/>
      <c r="Q279" s="515"/>
      <c r="R279" s="515"/>
      <c r="S279" s="516"/>
      <c r="T279" s="517"/>
    </row>
    <row r="280" spans="1:20" s="503" customFormat="1" ht="15">
      <c r="A280" s="559"/>
      <c r="B280" s="560"/>
      <c r="C280" s="1276"/>
      <c r="D280" s="2377"/>
      <c r="E280" s="495"/>
      <c r="F280" s="496"/>
      <c r="G280" s="497"/>
      <c r="H280" s="498"/>
      <c r="I280" s="498"/>
      <c r="J280" s="498"/>
      <c r="K280" s="498"/>
      <c r="L280" s="498"/>
      <c r="M280" s="499"/>
      <c r="N280" s="500"/>
      <c r="O280" s="500"/>
      <c r="P280" s="499"/>
      <c r="Q280" s="500"/>
      <c r="R280" s="500"/>
      <c r="S280" s="501">
        <f>SUM(G280:R280)</f>
        <v>0</v>
      </c>
      <c r="T280" s="502">
        <f>E280*S280</f>
        <v>0</v>
      </c>
    </row>
    <row r="281" spans="1:20" s="503" customFormat="1" ht="15">
      <c r="A281" s="559"/>
      <c r="B281" s="560"/>
      <c r="C281" s="1276"/>
      <c r="D281" s="2377"/>
      <c r="E281" s="495"/>
      <c r="F281" s="496"/>
      <c r="G281" s="497"/>
      <c r="H281" s="498"/>
      <c r="I281" s="498"/>
      <c r="J281" s="498"/>
      <c r="K281" s="498"/>
      <c r="L281" s="498"/>
      <c r="M281" s="499"/>
      <c r="N281" s="500"/>
      <c r="O281" s="500"/>
      <c r="P281" s="499"/>
      <c r="Q281" s="500"/>
      <c r="R281" s="500"/>
      <c r="S281" s="501">
        <f>SUM(G281:R281)</f>
        <v>0</v>
      </c>
      <c r="T281" s="502">
        <f>E281*S281</f>
        <v>0</v>
      </c>
    </row>
    <row r="282" spans="1:20" s="518" customFormat="1" ht="15">
      <c r="A282" s="513"/>
      <c r="B282" s="1260"/>
      <c r="C282" s="1845"/>
      <c r="D282" s="2389"/>
      <c r="E282" s="510"/>
      <c r="F282" s="511"/>
      <c r="G282" s="512"/>
      <c r="H282" s="513"/>
      <c r="I282" s="513"/>
      <c r="J282" s="513"/>
      <c r="K282" s="513"/>
      <c r="L282" s="513"/>
      <c r="M282" s="514"/>
      <c r="N282" s="515"/>
      <c r="O282" s="515"/>
      <c r="P282" s="514"/>
      <c r="Q282" s="515"/>
      <c r="R282" s="515"/>
      <c r="S282" s="516"/>
      <c r="T282" s="520"/>
    </row>
    <row r="283" spans="1:20" s="503" customFormat="1" ht="15">
      <c r="A283" s="559"/>
      <c r="B283" s="560"/>
      <c r="C283" s="1276"/>
      <c r="D283" s="2377"/>
      <c r="E283" s="495"/>
      <c r="F283" s="496"/>
      <c r="G283" s="497"/>
      <c r="H283" s="498"/>
      <c r="I283" s="498"/>
      <c r="J283" s="498"/>
      <c r="K283" s="498"/>
      <c r="L283" s="498"/>
      <c r="M283" s="499"/>
      <c r="N283" s="500"/>
      <c r="O283" s="500"/>
      <c r="P283" s="499"/>
      <c r="Q283" s="500"/>
      <c r="R283" s="500"/>
      <c r="S283" s="501">
        <f>SUM(G283:R283)</f>
        <v>0</v>
      </c>
      <c r="T283" s="502">
        <f>E283*S283</f>
        <v>0</v>
      </c>
    </row>
    <row r="284" spans="1:20" s="503" customFormat="1" ht="15">
      <c r="A284" s="559"/>
      <c r="B284" s="560"/>
      <c r="C284" s="1276"/>
      <c r="D284" s="2377"/>
      <c r="E284" s="495"/>
      <c r="F284" s="496"/>
      <c r="G284" s="497"/>
      <c r="H284" s="498"/>
      <c r="I284" s="498"/>
      <c r="J284" s="498"/>
      <c r="K284" s="498"/>
      <c r="L284" s="498"/>
      <c r="M284" s="499"/>
      <c r="N284" s="500"/>
      <c r="O284" s="500"/>
      <c r="P284" s="499"/>
      <c r="Q284" s="500"/>
      <c r="R284" s="500"/>
      <c r="S284" s="501">
        <f>SUM(G284:R284)</f>
        <v>0</v>
      </c>
      <c r="T284" s="502">
        <f>E284*S284</f>
        <v>0</v>
      </c>
    </row>
    <row r="285" spans="1:20" s="518" customFormat="1" ht="15">
      <c r="A285" s="513"/>
      <c r="B285" s="1260"/>
      <c r="C285" s="1845"/>
      <c r="D285" s="2389"/>
      <c r="E285" s="510"/>
      <c r="F285" s="511"/>
      <c r="G285" s="512"/>
      <c r="H285" s="513"/>
      <c r="I285" s="513"/>
      <c r="J285" s="513"/>
      <c r="K285" s="513"/>
      <c r="L285" s="513"/>
      <c r="M285" s="514"/>
      <c r="N285" s="515"/>
      <c r="O285" s="515"/>
      <c r="P285" s="514"/>
      <c r="Q285" s="515"/>
      <c r="R285" s="515"/>
      <c r="S285" s="516"/>
      <c r="T285" s="517"/>
    </row>
    <row r="286" spans="1:20" s="503" customFormat="1" ht="15">
      <c r="A286" s="559"/>
      <c r="B286" s="560"/>
      <c r="C286" s="1276"/>
      <c r="D286" s="2377"/>
      <c r="E286" s="495"/>
      <c r="F286" s="496"/>
      <c r="G286" s="497"/>
      <c r="H286" s="498"/>
      <c r="I286" s="498"/>
      <c r="J286" s="498"/>
      <c r="K286" s="498"/>
      <c r="L286" s="498"/>
      <c r="M286" s="499"/>
      <c r="N286" s="500"/>
      <c r="O286" s="500"/>
      <c r="P286" s="499"/>
      <c r="Q286" s="500"/>
      <c r="R286" s="500"/>
      <c r="S286" s="501">
        <f>SUM(G286:R286)</f>
        <v>0</v>
      </c>
      <c r="T286" s="502">
        <f>E286*S286</f>
        <v>0</v>
      </c>
    </row>
    <row r="287" spans="1:20" s="503" customFormat="1" ht="15">
      <c r="A287" s="559"/>
      <c r="B287" s="560"/>
      <c r="C287" s="1276"/>
      <c r="D287" s="2377"/>
      <c r="E287" s="495"/>
      <c r="F287" s="496"/>
      <c r="G287" s="497"/>
      <c r="H287" s="498"/>
      <c r="I287" s="498"/>
      <c r="J287" s="498"/>
      <c r="K287" s="498"/>
      <c r="L287" s="498"/>
      <c r="M287" s="499"/>
      <c r="N287" s="500"/>
      <c r="O287" s="500"/>
      <c r="P287" s="499"/>
      <c r="Q287" s="500"/>
      <c r="R287" s="500"/>
      <c r="S287" s="501">
        <f>SUM(G287:R287)</f>
        <v>0</v>
      </c>
      <c r="T287" s="502">
        <f>E287*S287</f>
        <v>0</v>
      </c>
    </row>
    <row r="288" spans="1:20" s="518" customFormat="1" ht="15">
      <c r="A288" s="513"/>
      <c r="B288" s="1260"/>
      <c r="C288" s="1845"/>
      <c r="D288" s="2389"/>
      <c r="E288" s="510"/>
      <c r="F288" s="511"/>
      <c r="G288" s="512"/>
      <c r="H288" s="513"/>
      <c r="I288" s="513"/>
      <c r="J288" s="513"/>
      <c r="K288" s="513"/>
      <c r="L288" s="513"/>
      <c r="M288" s="514"/>
      <c r="N288" s="515"/>
      <c r="O288" s="515"/>
      <c r="P288" s="514"/>
      <c r="Q288" s="515"/>
      <c r="R288" s="515"/>
      <c r="S288" s="516"/>
      <c r="T288" s="520"/>
    </row>
    <row r="289" spans="1:20" s="503" customFormat="1" ht="15">
      <c r="A289" s="559"/>
      <c r="B289" s="560"/>
      <c r="C289" s="1276"/>
      <c r="D289" s="2377"/>
      <c r="E289" s="495"/>
      <c r="F289" s="496"/>
      <c r="G289" s="497"/>
      <c r="H289" s="498"/>
      <c r="I289" s="498"/>
      <c r="J289" s="498"/>
      <c r="K289" s="498"/>
      <c r="L289" s="498"/>
      <c r="M289" s="499"/>
      <c r="N289" s="500"/>
      <c r="O289" s="500"/>
      <c r="P289" s="499"/>
      <c r="Q289" s="500"/>
      <c r="R289" s="500"/>
      <c r="S289" s="501">
        <f>SUM(G289:R289)</f>
        <v>0</v>
      </c>
      <c r="T289" s="502">
        <f>E289*S289</f>
        <v>0</v>
      </c>
    </row>
    <row r="290" spans="1:20" s="503" customFormat="1" ht="15">
      <c r="A290" s="559"/>
      <c r="B290" s="560"/>
      <c r="C290" s="1276"/>
      <c r="D290" s="2377"/>
      <c r="E290" s="495"/>
      <c r="F290" s="496"/>
      <c r="G290" s="497"/>
      <c r="H290" s="498"/>
      <c r="I290" s="498"/>
      <c r="J290" s="498"/>
      <c r="K290" s="498"/>
      <c r="L290" s="498"/>
      <c r="M290" s="499"/>
      <c r="N290" s="500"/>
      <c r="O290" s="500"/>
      <c r="P290" s="499"/>
      <c r="Q290" s="500"/>
      <c r="R290" s="500"/>
      <c r="S290" s="501">
        <f>SUM(G290:R290)</f>
        <v>0</v>
      </c>
      <c r="T290" s="502">
        <f>E290*S290</f>
        <v>0</v>
      </c>
    </row>
    <row r="291" spans="1:20" s="518" customFormat="1" ht="15">
      <c r="A291" s="513"/>
      <c r="B291" s="1260"/>
      <c r="C291" s="1845"/>
      <c r="D291" s="2389"/>
      <c r="E291" s="510"/>
      <c r="F291" s="511"/>
      <c r="G291" s="512"/>
      <c r="H291" s="513"/>
      <c r="I291" s="513"/>
      <c r="J291" s="513"/>
      <c r="K291" s="513"/>
      <c r="L291" s="513"/>
      <c r="M291" s="514"/>
      <c r="N291" s="515"/>
      <c r="O291" s="515"/>
      <c r="P291" s="514"/>
      <c r="Q291" s="515"/>
      <c r="R291" s="515"/>
      <c r="S291" s="516"/>
      <c r="T291" s="517"/>
    </row>
    <row r="292" spans="1:20" s="503" customFormat="1" ht="15">
      <c r="A292" s="559"/>
      <c r="B292" s="560"/>
      <c r="C292" s="1276"/>
      <c r="D292" s="2377"/>
      <c r="E292" s="495"/>
      <c r="F292" s="496"/>
      <c r="G292" s="497"/>
      <c r="H292" s="498"/>
      <c r="I292" s="498"/>
      <c r="J292" s="498"/>
      <c r="K292" s="498"/>
      <c r="L292" s="498"/>
      <c r="M292" s="499"/>
      <c r="N292" s="500"/>
      <c r="O292" s="500"/>
      <c r="P292" s="499"/>
      <c r="Q292" s="500"/>
      <c r="R292" s="500"/>
      <c r="S292" s="501">
        <f>SUM(G292:R292)</f>
        <v>0</v>
      </c>
      <c r="T292" s="502">
        <f>E292*S292</f>
        <v>0</v>
      </c>
    </row>
    <row r="293" spans="1:20" s="503" customFormat="1" ht="15">
      <c r="A293" s="559"/>
      <c r="B293" s="560"/>
      <c r="C293" s="1276"/>
      <c r="D293" s="2377"/>
      <c r="E293" s="495"/>
      <c r="F293" s="496"/>
      <c r="G293" s="497"/>
      <c r="H293" s="498"/>
      <c r="I293" s="498"/>
      <c r="J293" s="498"/>
      <c r="K293" s="498"/>
      <c r="L293" s="498"/>
      <c r="M293" s="499"/>
      <c r="N293" s="500"/>
      <c r="O293" s="500"/>
      <c r="P293" s="499"/>
      <c r="Q293" s="500"/>
      <c r="R293" s="500"/>
      <c r="S293" s="501">
        <f>SUM(G293:R293)</f>
        <v>0</v>
      </c>
      <c r="T293" s="502">
        <f>E293*S293</f>
        <v>0</v>
      </c>
    </row>
    <row r="294" spans="1:20" s="518" customFormat="1" ht="15">
      <c r="A294" s="513"/>
      <c r="B294" s="1260"/>
      <c r="C294" s="1845"/>
      <c r="D294" s="2389"/>
      <c r="E294" s="510"/>
      <c r="F294" s="511"/>
      <c r="G294" s="512"/>
      <c r="H294" s="513"/>
      <c r="I294" s="513"/>
      <c r="J294" s="513"/>
      <c r="K294" s="513"/>
      <c r="L294" s="513"/>
      <c r="M294" s="514"/>
      <c r="N294" s="515"/>
      <c r="O294" s="515"/>
      <c r="P294" s="514"/>
      <c r="Q294" s="515"/>
      <c r="R294" s="515"/>
      <c r="S294" s="516"/>
      <c r="T294" s="520"/>
    </row>
    <row r="295" spans="1:20" s="503" customFormat="1" ht="15">
      <c r="A295" s="559"/>
      <c r="B295" s="560"/>
      <c r="C295" s="1276"/>
      <c r="D295" s="2377"/>
      <c r="E295" s="495"/>
      <c r="F295" s="496"/>
      <c r="G295" s="497"/>
      <c r="H295" s="498"/>
      <c r="I295" s="498"/>
      <c r="J295" s="498"/>
      <c r="K295" s="498"/>
      <c r="L295" s="498"/>
      <c r="M295" s="499"/>
      <c r="N295" s="500"/>
      <c r="O295" s="500"/>
      <c r="P295" s="499"/>
      <c r="Q295" s="500"/>
      <c r="R295" s="500"/>
      <c r="S295" s="501">
        <f>SUM(G295:R295)</f>
        <v>0</v>
      </c>
      <c r="T295" s="502">
        <f>E295*S295</f>
        <v>0</v>
      </c>
    </row>
    <row r="296" spans="1:20" s="503" customFormat="1" ht="15">
      <c r="A296" s="559"/>
      <c r="B296" s="560"/>
      <c r="C296" s="1276"/>
      <c r="D296" s="2377"/>
      <c r="E296" s="495"/>
      <c r="F296" s="496"/>
      <c r="G296" s="497"/>
      <c r="H296" s="498"/>
      <c r="I296" s="498"/>
      <c r="J296" s="498"/>
      <c r="K296" s="498"/>
      <c r="L296" s="498"/>
      <c r="M296" s="499"/>
      <c r="N296" s="500"/>
      <c r="O296" s="500"/>
      <c r="P296" s="499"/>
      <c r="Q296" s="500"/>
      <c r="R296" s="500"/>
      <c r="S296" s="501">
        <f>SUM(G296:R296)</f>
        <v>0</v>
      </c>
      <c r="T296" s="502">
        <f>E296*S296</f>
        <v>0</v>
      </c>
    </row>
    <row r="297" spans="1:20" s="518" customFormat="1" ht="15">
      <c r="A297" s="513"/>
      <c r="B297" s="1260"/>
      <c r="C297" s="1845"/>
      <c r="D297" s="2389"/>
      <c r="E297" s="510"/>
      <c r="F297" s="511"/>
      <c r="G297" s="512"/>
      <c r="H297" s="513"/>
      <c r="I297" s="513"/>
      <c r="J297" s="513"/>
      <c r="K297" s="513"/>
      <c r="L297" s="513"/>
      <c r="M297" s="514"/>
      <c r="N297" s="515"/>
      <c r="O297" s="515"/>
      <c r="P297" s="514"/>
      <c r="Q297" s="515"/>
      <c r="R297" s="515"/>
      <c r="S297" s="516"/>
      <c r="T297" s="517"/>
    </row>
    <row r="298" spans="1:20" s="503" customFormat="1" ht="15">
      <c r="A298" s="559"/>
      <c r="B298" s="560"/>
      <c r="C298" s="1276"/>
      <c r="D298" s="2377"/>
      <c r="E298" s="495"/>
      <c r="F298" s="496"/>
      <c r="G298" s="497"/>
      <c r="H298" s="498"/>
      <c r="I298" s="498"/>
      <c r="J298" s="498"/>
      <c r="K298" s="498"/>
      <c r="L298" s="498"/>
      <c r="M298" s="499"/>
      <c r="N298" s="500"/>
      <c r="O298" s="500"/>
      <c r="P298" s="499"/>
      <c r="Q298" s="500"/>
      <c r="R298" s="500"/>
      <c r="S298" s="501">
        <f>SUM(G298:R298)</f>
        <v>0</v>
      </c>
      <c r="T298" s="502">
        <f>E298*S298</f>
        <v>0</v>
      </c>
    </row>
    <row r="299" spans="1:20" s="503" customFormat="1" ht="15">
      <c r="A299" s="559"/>
      <c r="B299" s="560"/>
      <c r="C299" s="1276"/>
      <c r="D299" s="2377"/>
      <c r="E299" s="495"/>
      <c r="F299" s="496"/>
      <c r="G299" s="497"/>
      <c r="H299" s="498"/>
      <c r="I299" s="498"/>
      <c r="J299" s="498"/>
      <c r="K299" s="498"/>
      <c r="L299" s="498"/>
      <c r="M299" s="499"/>
      <c r="N299" s="500"/>
      <c r="O299" s="500"/>
      <c r="P299" s="499"/>
      <c r="Q299" s="500"/>
      <c r="R299" s="500"/>
      <c r="S299" s="501">
        <f>SUM(G299:R299)</f>
        <v>0</v>
      </c>
      <c r="T299" s="502">
        <f>E299*S299</f>
        <v>0</v>
      </c>
    </row>
    <row r="300" spans="1:20" s="518" customFormat="1" ht="15">
      <c r="A300" s="513"/>
      <c r="B300" s="1260"/>
      <c r="C300" s="1845"/>
      <c r="D300" s="2389"/>
      <c r="E300" s="510"/>
      <c r="F300" s="511"/>
      <c r="G300" s="512"/>
      <c r="H300" s="513"/>
      <c r="I300" s="513"/>
      <c r="J300" s="513"/>
      <c r="K300" s="513"/>
      <c r="L300" s="513"/>
      <c r="M300" s="514"/>
      <c r="N300" s="515"/>
      <c r="O300" s="515"/>
      <c r="P300" s="514"/>
      <c r="Q300" s="515"/>
      <c r="R300" s="515"/>
      <c r="S300" s="516"/>
      <c r="T300" s="520"/>
    </row>
    <row r="301" spans="1:20" s="503" customFormat="1" ht="15">
      <c r="A301" s="559"/>
      <c r="B301" s="560"/>
      <c r="C301" s="1276"/>
      <c r="D301" s="2377"/>
      <c r="E301" s="495"/>
      <c r="F301" s="496"/>
      <c r="G301" s="497"/>
      <c r="H301" s="498"/>
      <c r="I301" s="498"/>
      <c r="J301" s="498"/>
      <c r="K301" s="498"/>
      <c r="L301" s="498"/>
      <c r="M301" s="499"/>
      <c r="N301" s="500"/>
      <c r="O301" s="500"/>
      <c r="P301" s="499"/>
      <c r="Q301" s="500"/>
      <c r="R301" s="500"/>
      <c r="S301" s="501">
        <f>SUM(G301:R301)</f>
        <v>0</v>
      </c>
      <c r="T301" s="502">
        <f>E301*S301</f>
        <v>0</v>
      </c>
    </row>
    <row r="302" spans="1:20" s="503" customFormat="1" ht="15">
      <c r="A302" s="559"/>
      <c r="B302" s="560"/>
      <c r="C302" s="1276"/>
      <c r="D302" s="2377"/>
      <c r="E302" s="495"/>
      <c r="F302" s="496"/>
      <c r="G302" s="497"/>
      <c r="H302" s="498"/>
      <c r="I302" s="498"/>
      <c r="J302" s="498"/>
      <c r="K302" s="498"/>
      <c r="L302" s="498"/>
      <c r="M302" s="499"/>
      <c r="N302" s="500"/>
      <c r="O302" s="500"/>
      <c r="P302" s="499"/>
      <c r="Q302" s="500"/>
      <c r="R302" s="500"/>
      <c r="S302" s="501">
        <f>SUM(G302:R302)</f>
        <v>0</v>
      </c>
      <c r="T302" s="502">
        <f>E302*S302</f>
        <v>0</v>
      </c>
    </row>
    <row r="303" spans="1:20" s="518" customFormat="1" ht="15">
      <c r="A303" s="513"/>
      <c r="B303" s="1260"/>
      <c r="C303" s="1845"/>
      <c r="D303" s="2389"/>
      <c r="E303" s="510"/>
      <c r="F303" s="511"/>
      <c r="G303" s="512"/>
      <c r="H303" s="513"/>
      <c r="I303" s="513"/>
      <c r="J303" s="513"/>
      <c r="K303" s="513"/>
      <c r="L303" s="513"/>
      <c r="M303" s="514"/>
      <c r="N303" s="515"/>
      <c r="O303" s="515"/>
      <c r="P303" s="514"/>
      <c r="Q303" s="515"/>
      <c r="R303" s="515"/>
      <c r="S303" s="516"/>
      <c r="T303" s="517"/>
    </row>
    <row r="304" spans="1:20" s="503" customFormat="1" ht="15">
      <c r="A304" s="559"/>
      <c r="B304" s="560"/>
      <c r="C304" s="1276"/>
      <c r="D304" s="2377"/>
      <c r="E304" s="495"/>
      <c r="F304" s="496"/>
      <c r="G304" s="497"/>
      <c r="H304" s="498"/>
      <c r="I304" s="498"/>
      <c r="J304" s="498"/>
      <c r="K304" s="498"/>
      <c r="L304" s="498"/>
      <c r="M304" s="499"/>
      <c r="N304" s="500"/>
      <c r="O304" s="500"/>
      <c r="P304" s="499"/>
      <c r="Q304" s="500"/>
      <c r="R304" s="500"/>
      <c r="S304" s="501">
        <f>SUM(G304:R304)</f>
        <v>0</v>
      </c>
      <c r="T304" s="502">
        <f>E304*S304</f>
        <v>0</v>
      </c>
    </row>
    <row r="305" spans="1:20" s="503" customFormat="1" ht="15">
      <c r="A305" s="559"/>
      <c r="B305" s="560"/>
      <c r="C305" s="1276"/>
      <c r="D305" s="2377"/>
      <c r="E305" s="495"/>
      <c r="F305" s="496"/>
      <c r="G305" s="497"/>
      <c r="H305" s="498"/>
      <c r="I305" s="498"/>
      <c r="J305" s="498"/>
      <c r="K305" s="498"/>
      <c r="L305" s="498"/>
      <c r="M305" s="499"/>
      <c r="N305" s="500"/>
      <c r="O305" s="500"/>
      <c r="P305" s="499"/>
      <c r="Q305" s="500"/>
      <c r="R305" s="500"/>
      <c r="S305" s="501">
        <f>SUM(G305:R305)</f>
        <v>0</v>
      </c>
      <c r="T305" s="502">
        <f>E305*S305</f>
        <v>0</v>
      </c>
    </row>
    <row r="306" spans="1:20" s="518" customFormat="1" ht="15">
      <c r="A306" s="513"/>
      <c r="B306" s="1260"/>
      <c r="C306" s="1845"/>
      <c r="D306" s="2389"/>
      <c r="E306" s="510"/>
      <c r="F306" s="511"/>
      <c r="G306" s="512"/>
      <c r="H306" s="513"/>
      <c r="I306" s="513"/>
      <c r="J306" s="513"/>
      <c r="K306" s="513"/>
      <c r="L306" s="513"/>
      <c r="M306" s="514"/>
      <c r="N306" s="515"/>
      <c r="O306" s="515"/>
      <c r="P306" s="514"/>
      <c r="Q306" s="515"/>
      <c r="R306" s="515"/>
      <c r="S306" s="516"/>
      <c r="T306" s="520"/>
    </row>
    <row r="307" spans="1:20" s="503" customFormat="1" ht="15">
      <c r="A307" s="559"/>
      <c r="B307" s="560"/>
      <c r="C307" s="1276"/>
      <c r="D307" s="2377"/>
      <c r="E307" s="495"/>
      <c r="F307" s="496"/>
      <c r="G307" s="497"/>
      <c r="H307" s="498"/>
      <c r="I307" s="498"/>
      <c r="J307" s="498"/>
      <c r="K307" s="498"/>
      <c r="L307" s="498"/>
      <c r="M307" s="499"/>
      <c r="N307" s="500"/>
      <c r="O307" s="500"/>
      <c r="P307" s="499"/>
      <c r="Q307" s="500"/>
      <c r="R307" s="500"/>
      <c r="S307" s="501">
        <f>SUM(G307:R307)</f>
        <v>0</v>
      </c>
      <c r="T307" s="502">
        <f>E307*S307</f>
        <v>0</v>
      </c>
    </row>
    <row r="308" spans="1:20" s="503" customFormat="1" ht="15">
      <c r="A308" s="559"/>
      <c r="B308" s="560"/>
      <c r="C308" s="1276"/>
      <c r="D308" s="2377"/>
      <c r="E308" s="495"/>
      <c r="F308" s="496"/>
      <c r="G308" s="497"/>
      <c r="H308" s="498"/>
      <c r="I308" s="498"/>
      <c r="J308" s="498"/>
      <c r="K308" s="498"/>
      <c r="L308" s="498"/>
      <c r="M308" s="499"/>
      <c r="N308" s="500"/>
      <c r="O308" s="500"/>
      <c r="P308" s="499"/>
      <c r="Q308" s="500"/>
      <c r="R308" s="500"/>
      <c r="S308" s="501">
        <f>SUM(G308:R308)</f>
        <v>0</v>
      </c>
      <c r="T308" s="502">
        <f>E308*S308</f>
        <v>0</v>
      </c>
    </row>
    <row r="309" spans="1:20" s="518" customFormat="1" ht="15">
      <c r="A309" s="513"/>
      <c r="B309" s="1260"/>
      <c r="C309" s="1845"/>
      <c r="D309" s="2389"/>
      <c r="E309" s="510"/>
      <c r="F309" s="511"/>
      <c r="G309" s="512"/>
      <c r="H309" s="513"/>
      <c r="I309" s="513"/>
      <c r="J309" s="513"/>
      <c r="K309" s="513"/>
      <c r="L309" s="513"/>
      <c r="M309" s="514"/>
      <c r="N309" s="515"/>
      <c r="O309" s="515"/>
      <c r="P309" s="514"/>
      <c r="Q309" s="515"/>
      <c r="R309" s="515"/>
      <c r="S309" s="516"/>
      <c r="T309" s="517"/>
    </row>
    <row r="310" spans="1:20" s="503" customFormat="1" ht="15">
      <c r="A310" s="559"/>
      <c r="B310" s="560"/>
      <c r="C310" s="1276"/>
      <c r="D310" s="2377"/>
      <c r="E310" s="495"/>
      <c r="F310" s="496"/>
      <c r="G310" s="497"/>
      <c r="H310" s="498"/>
      <c r="I310" s="498"/>
      <c r="J310" s="498"/>
      <c r="K310" s="498"/>
      <c r="L310" s="498"/>
      <c r="M310" s="499"/>
      <c r="N310" s="500"/>
      <c r="O310" s="500"/>
      <c r="P310" s="499"/>
      <c r="Q310" s="500"/>
      <c r="R310" s="500"/>
      <c r="S310" s="501">
        <f>SUM(G310:R310)</f>
        <v>0</v>
      </c>
      <c r="T310" s="502">
        <f>E310*S310</f>
        <v>0</v>
      </c>
    </row>
    <row r="311" spans="1:20" s="503" customFormat="1" ht="15">
      <c r="A311" s="559"/>
      <c r="B311" s="560"/>
      <c r="C311" s="1276"/>
      <c r="D311" s="2377"/>
      <c r="E311" s="495"/>
      <c r="F311" s="496"/>
      <c r="G311" s="497"/>
      <c r="H311" s="498"/>
      <c r="I311" s="498"/>
      <c r="J311" s="498"/>
      <c r="K311" s="498"/>
      <c r="L311" s="498"/>
      <c r="M311" s="499"/>
      <c r="N311" s="500"/>
      <c r="O311" s="500"/>
      <c r="P311" s="499"/>
      <c r="Q311" s="500"/>
      <c r="R311" s="500"/>
      <c r="S311" s="501">
        <f>SUM(G311:R311)</f>
        <v>0</v>
      </c>
      <c r="T311" s="502">
        <f>E311*S311</f>
        <v>0</v>
      </c>
    </row>
    <row r="312" spans="1:20" s="518" customFormat="1" ht="15">
      <c r="A312" s="513"/>
      <c r="B312" s="1260"/>
      <c r="C312" s="1845"/>
      <c r="D312" s="2389"/>
      <c r="E312" s="510"/>
      <c r="F312" s="511"/>
      <c r="G312" s="512"/>
      <c r="H312" s="513"/>
      <c r="I312" s="513"/>
      <c r="J312" s="513"/>
      <c r="K312" s="513"/>
      <c r="L312" s="513"/>
      <c r="M312" s="514"/>
      <c r="N312" s="515"/>
      <c r="O312" s="515"/>
      <c r="P312" s="514"/>
      <c r="Q312" s="515"/>
      <c r="R312" s="515"/>
      <c r="S312" s="516"/>
      <c r="T312" s="520"/>
    </row>
    <row r="313" spans="1:20" s="503" customFormat="1" ht="15">
      <c r="A313" s="559"/>
      <c r="B313" s="560"/>
      <c r="C313" s="1276"/>
      <c r="D313" s="2377"/>
      <c r="E313" s="495"/>
      <c r="F313" s="496"/>
      <c r="G313" s="497"/>
      <c r="H313" s="498"/>
      <c r="I313" s="498"/>
      <c r="J313" s="498"/>
      <c r="K313" s="498"/>
      <c r="L313" s="498"/>
      <c r="M313" s="499"/>
      <c r="N313" s="500"/>
      <c r="O313" s="500"/>
      <c r="P313" s="499"/>
      <c r="Q313" s="500"/>
      <c r="R313" s="500"/>
      <c r="S313" s="501">
        <f>SUM(G313:R313)</f>
        <v>0</v>
      </c>
      <c r="T313" s="502">
        <f>E313*S313</f>
        <v>0</v>
      </c>
    </row>
    <row r="314" spans="1:20" s="503" customFormat="1" ht="15">
      <c r="A314" s="559"/>
      <c r="B314" s="560"/>
      <c r="C314" s="1276"/>
      <c r="D314" s="2377"/>
      <c r="E314" s="495"/>
      <c r="F314" s="496"/>
      <c r="G314" s="497"/>
      <c r="H314" s="498"/>
      <c r="I314" s="498"/>
      <c r="J314" s="498"/>
      <c r="K314" s="498"/>
      <c r="L314" s="498"/>
      <c r="M314" s="499"/>
      <c r="N314" s="500"/>
      <c r="O314" s="500"/>
      <c r="P314" s="499"/>
      <c r="Q314" s="500"/>
      <c r="R314" s="500"/>
      <c r="S314" s="501">
        <f>SUM(G314:R314)</f>
        <v>0</v>
      </c>
      <c r="T314" s="502">
        <f>E314*S314</f>
        <v>0</v>
      </c>
    </row>
    <row r="315" spans="1:20" s="518" customFormat="1" ht="15">
      <c r="A315" s="513"/>
      <c r="B315" s="1260"/>
      <c r="C315" s="1845"/>
      <c r="D315" s="2389"/>
      <c r="E315" s="510"/>
      <c r="F315" s="511"/>
      <c r="G315" s="512"/>
      <c r="H315" s="513"/>
      <c r="I315" s="513"/>
      <c r="J315" s="513"/>
      <c r="K315" s="513"/>
      <c r="L315" s="513"/>
      <c r="M315" s="514"/>
      <c r="N315" s="515"/>
      <c r="O315" s="515"/>
      <c r="P315" s="514"/>
      <c r="Q315" s="515"/>
      <c r="R315" s="515"/>
      <c r="S315" s="516"/>
      <c r="T315" s="517"/>
    </row>
    <row r="316" spans="1:20" s="503" customFormat="1" ht="15">
      <c r="A316" s="559"/>
      <c r="B316" s="560"/>
      <c r="C316" s="1276"/>
      <c r="D316" s="2377"/>
      <c r="E316" s="495"/>
      <c r="F316" s="496"/>
      <c r="G316" s="497"/>
      <c r="H316" s="498"/>
      <c r="I316" s="498"/>
      <c r="J316" s="498"/>
      <c r="K316" s="498"/>
      <c r="L316" s="498"/>
      <c r="M316" s="499"/>
      <c r="N316" s="500"/>
      <c r="O316" s="500"/>
      <c r="P316" s="499"/>
      <c r="Q316" s="500"/>
      <c r="R316" s="500"/>
      <c r="S316" s="501">
        <f>SUM(G316:R316)</f>
        <v>0</v>
      </c>
      <c r="T316" s="502">
        <f>E316*S316</f>
        <v>0</v>
      </c>
    </row>
    <row r="317" spans="1:20" s="503" customFormat="1" ht="15">
      <c r="A317" s="559"/>
      <c r="B317" s="560"/>
      <c r="C317" s="1276"/>
      <c r="D317" s="2377"/>
      <c r="E317" s="495"/>
      <c r="F317" s="496"/>
      <c r="G317" s="497"/>
      <c r="H317" s="498"/>
      <c r="I317" s="498"/>
      <c r="J317" s="498"/>
      <c r="K317" s="498"/>
      <c r="L317" s="498"/>
      <c r="M317" s="499"/>
      <c r="N317" s="500"/>
      <c r="O317" s="500"/>
      <c r="P317" s="499"/>
      <c r="Q317" s="500"/>
      <c r="R317" s="500"/>
      <c r="S317" s="501">
        <f>SUM(G317:R317)</f>
        <v>0</v>
      </c>
      <c r="T317" s="502">
        <f>E317*S317</f>
        <v>0</v>
      </c>
    </row>
    <row r="318" spans="1:20" s="518" customFormat="1" ht="15">
      <c r="A318" s="513"/>
      <c r="B318" s="1260"/>
      <c r="C318" s="1845"/>
      <c r="D318" s="2389"/>
      <c r="E318" s="510"/>
      <c r="F318" s="511"/>
      <c r="G318" s="512"/>
      <c r="H318" s="513"/>
      <c r="I318" s="513"/>
      <c r="J318" s="513"/>
      <c r="K318" s="513"/>
      <c r="L318" s="513"/>
      <c r="M318" s="514"/>
      <c r="N318" s="515"/>
      <c r="O318" s="515"/>
      <c r="P318" s="514"/>
      <c r="Q318" s="515"/>
      <c r="R318" s="515"/>
      <c r="S318" s="516"/>
      <c r="T318" s="520"/>
    </row>
    <row r="319" spans="1:20" s="503" customFormat="1" ht="15">
      <c r="A319" s="559"/>
      <c r="B319" s="560"/>
      <c r="C319" s="1276"/>
      <c r="D319" s="2377"/>
      <c r="E319" s="495"/>
      <c r="F319" s="496"/>
      <c r="G319" s="497"/>
      <c r="H319" s="498"/>
      <c r="I319" s="498"/>
      <c r="J319" s="498"/>
      <c r="K319" s="498"/>
      <c r="L319" s="498"/>
      <c r="M319" s="499"/>
      <c r="N319" s="500"/>
      <c r="O319" s="500"/>
      <c r="P319" s="499"/>
      <c r="Q319" s="500"/>
      <c r="R319" s="500"/>
      <c r="S319" s="501">
        <f>SUM(G319:R319)</f>
        <v>0</v>
      </c>
      <c r="T319" s="502">
        <f>E319*S319</f>
        <v>0</v>
      </c>
    </row>
    <row r="320" spans="1:20" s="503" customFormat="1" ht="15">
      <c r="A320" s="559"/>
      <c r="B320" s="560"/>
      <c r="C320" s="1276"/>
      <c r="D320" s="2377"/>
      <c r="E320" s="495"/>
      <c r="F320" s="496"/>
      <c r="G320" s="497"/>
      <c r="H320" s="498"/>
      <c r="I320" s="498"/>
      <c r="J320" s="498"/>
      <c r="K320" s="498"/>
      <c r="L320" s="498"/>
      <c r="M320" s="499"/>
      <c r="N320" s="500"/>
      <c r="O320" s="500"/>
      <c r="P320" s="499"/>
      <c r="Q320" s="500"/>
      <c r="R320" s="500"/>
      <c r="S320" s="501">
        <f>SUM(G320:R320)</f>
        <v>0</v>
      </c>
      <c r="T320" s="502">
        <f>E320*S320</f>
        <v>0</v>
      </c>
    </row>
    <row r="321" spans="1:20" s="518" customFormat="1" ht="15">
      <c r="A321" s="513"/>
      <c r="B321" s="1260"/>
      <c r="C321" s="1845"/>
      <c r="D321" s="2389"/>
      <c r="E321" s="510"/>
      <c r="F321" s="511"/>
      <c r="G321" s="512"/>
      <c r="H321" s="513"/>
      <c r="I321" s="513"/>
      <c r="J321" s="513"/>
      <c r="K321" s="513"/>
      <c r="L321" s="513"/>
      <c r="M321" s="514"/>
      <c r="N321" s="515"/>
      <c r="O321" s="515"/>
      <c r="P321" s="514"/>
      <c r="Q321" s="515"/>
      <c r="R321" s="515"/>
      <c r="S321" s="516"/>
      <c r="T321" s="517"/>
    </row>
    <row r="322" spans="1:20" s="503" customFormat="1" ht="15">
      <c r="A322" s="559"/>
      <c r="B322" s="560"/>
      <c r="C322" s="1276"/>
      <c r="D322" s="2377"/>
      <c r="E322" s="495"/>
      <c r="F322" s="496"/>
      <c r="G322" s="497"/>
      <c r="H322" s="498"/>
      <c r="I322" s="498"/>
      <c r="J322" s="498"/>
      <c r="K322" s="498"/>
      <c r="L322" s="498"/>
      <c r="M322" s="499"/>
      <c r="N322" s="500"/>
      <c r="O322" s="500"/>
      <c r="P322" s="499"/>
      <c r="Q322" s="500"/>
      <c r="R322" s="500"/>
      <c r="S322" s="501">
        <f>SUM(G322:R322)</f>
        <v>0</v>
      </c>
      <c r="T322" s="502">
        <f>E322*S322</f>
        <v>0</v>
      </c>
    </row>
    <row r="323" spans="1:20" s="503" customFormat="1" ht="15">
      <c r="A323" s="559"/>
      <c r="B323" s="560"/>
      <c r="C323" s="1276"/>
      <c r="D323" s="2377"/>
      <c r="E323" s="495"/>
      <c r="F323" s="496"/>
      <c r="G323" s="497"/>
      <c r="H323" s="498"/>
      <c r="I323" s="498"/>
      <c r="J323" s="498"/>
      <c r="K323" s="498"/>
      <c r="L323" s="498"/>
      <c r="M323" s="499"/>
      <c r="N323" s="500"/>
      <c r="O323" s="500"/>
      <c r="P323" s="499"/>
      <c r="Q323" s="500"/>
      <c r="R323" s="500"/>
      <c r="S323" s="501">
        <f>SUM(G323:R323)</f>
        <v>0</v>
      </c>
      <c r="T323" s="502">
        <f>E323*S323</f>
        <v>0</v>
      </c>
    </row>
    <row r="324" spans="1:20" s="518" customFormat="1" ht="15">
      <c r="A324" s="513"/>
      <c r="B324" s="1260"/>
      <c r="C324" s="1845"/>
      <c r="D324" s="2389"/>
      <c r="E324" s="510"/>
      <c r="F324" s="511"/>
      <c r="G324" s="512"/>
      <c r="H324" s="513"/>
      <c r="I324" s="513"/>
      <c r="J324" s="513"/>
      <c r="K324" s="513"/>
      <c r="L324" s="513"/>
      <c r="M324" s="514"/>
      <c r="N324" s="515"/>
      <c r="O324" s="515"/>
      <c r="P324" s="514"/>
      <c r="Q324" s="515"/>
      <c r="R324" s="515"/>
      <c r="S324" s="516"/>
      <c r="T324" s="520"/>
    </row>
    <row r="325" spans="1:20" s="503" customFormat="1" ht="15">
      <c r="A325" s="559"/>
      <c r="B325" s="560"/>
      <c r="C325" s="1276"/>
      <c r="D325" s="2377"/>
      <c r="E325" s="495"/>
      <c r="F325" s="496"/>
      <c r="G325" s="497"/>
      <c r="H325" s="498"/>
      <c r="I325" s="498"/>
      <c r="J325" s="498"/>
      <c r="K325" s="498"/>
      <c r="L325" s="498"/>
      <c r="M325" s="499"/>
      <c r="N325" s="500"/>
      <c r="O325" s="500"/>
      <c r="P325" s="499"/>
      <c r="Q325" s="500"/>
      <c r="R325" s="500"/>
      <c r="S325" s="501">
        <f>SUM(G325:R325)</f>
        <v>0</v>
      </c>
      <c r="T325" s="502">
        <f>E325*S325</f>
        <v>0</v>
      </c>
    </row>
    <row r="326" spans="1:20" s="503" customFormat="1" ht="15">
      <c r="A326" s="559"/>
      <c r="B326" s="560"/>
      <c r="C326" s="1276"/>
      <c r="D326" s="2377"/>
      <c r="E326" s="495"/>
      <c r="F326" s="496"/>
      <c r="G326" s="497"/>
      <c r="H326" s="498"/>
      <c r="I326" s="498"/>
      <c r="J326" s="498"/>
      <c r="K326" s="498"/>
      <c r="L326" s="498"/>
      <c r="M326" s="499"/>
      <c r="N326" s="500"/>
      <c r="O326" s="500"/>
      <c r="P326" s="499"/>
      <c r="Q326" s="500"/>
      <c r="R326" s="500"/>
      <c r="S326" s="501">
        <f>SUM(G326:R326)</f>
        <v>0</v>
      </c>
      <c r="T326" s="502">
        <f>E326*S326</f>
        <v>0</v>
      </c>
    </row>
    <row r="327" spans="1:20" s="518" customFormat="1" ht="15">
      <c r="A327" s="1260"/>
      <c r="B327" s="1260"/>
      <c r="C327" s="1845"/>
      <c r="D327" s="3081"/>
      <c r="E327" s="1846"/>
      <c r="F327" s="511"/>
      <c r="G327" s="512"/>
      <c r="H327" s="513"/>
      <c r="I327" s="513"/>
      <c r="J327" s="513"/>
      <c r="K327" s="513"/>
      <c r="L327" s="513"/>
      <c r="M327" s="514"/>
      <c r="N327" s="515"/>
      <c r="O327" s="515"/>
      <c r="P327" s="514"/>
      <c r="Q327" s="515"/>
      <c r="R327" s="515"/>
      <c r="S327" s="1849"/>
      <c r="T327" s="517"/>
    </row>
    <row r="328" spans="1:20" s="503" customFormat="1" ht="15">
      <c r="A328" s="559"/>
      <c r="B328" s="560"/>
      <c r="C328" s="1276"/>
      <c r="D328" s="2377"/>
      <c r="E328" s="495"/>
      <c r="F328" s="496"/>
      <c r="G328" s="497"/>
      <c r="H328" s="498"/>
      <c r="I328" s="498"/>
      <c r="J328" s="498"/>
      <c r="K328" s="498"/>
      <c r="L328" s="498"/>
      <c r="M328" s="499"/>
      <c r="N328" s="500"/>
      <c r="O328" s="500"/>
      <c r="P328" s="499"/>
      <c r="Q328" s="500"/>
      <c r="R328" s="500"/>
      <c r="S328" s="501">
        <f>SUM(G328:R328)</f>
        <v>0</v>
      </c>
      <c r="T328" s="502">
        <f>E328*S328</f>
        <v>0</v>
      </c>
    </row>
    <row r="329" spans="1:20" s="503" customFormat="1" ht="15">
      <c r="A329" s="559"/>
      <c r="B329" s="560"/>
      <c r="C329" s="1276"/>
      <c r="D329" s="2377"/>
      <c r="E329" s="495"/>
      <c r="F329" s="496"/>
      <c r="G329" s="497"/>
      <c r="H329" s="498"/>
      <c r="I329" s="498"/>
      <c r="J329" s="498"/>
      <c r="K329" s="498"/>
      <c r="L329" s="498"/>
      <c r="M329" s="499"/>
      <c r="N329" s="500"/>
      <c r="O329" s="500"/>
      <c r="P329" s="499"/>
      <c r="Q329" s="500"/>
      <c r="R329" s="500"/>
      <c r="S329" s="501">
        <f>SUM(G329:R329)</f>
        <v>0</v>
      </c>
      <c r="T329" s="502">
        <f>E329*S329</f>
        <v>0</v>
      </c>
    </row>
    <row r="330" spans="1:20" s="518" customFormat="1" ht="15">
      <c r="A330" s="513"/>
      <c r="B330" s="1260"/>
      <c r="C330" s="1845"/>
      <c r="D330" s="2389"/>
      <c r="E330" s="510"/>
      <c r="F330" s="511"/>
      <c r="G330" s="512"/>
      <c r="H330" s="513"/>
      <c r="I330" s="513"/>
      <c r="J330" s="513"/>
      <c r="K330" s="513"/>
      <c r="L330" s="513"/>
      <c r="M330" s="514"/>
      <c r="N330" s="515"/>
      <c r="O330" s="515"/>
      <c r="P330" s="514"/>
      <c r="Q330" s="515"/>
      <c r="R330" s="515"/>
      <c r="S330" s="516"/>
      <c r="T330" s="520"/>
    </row>
    <row r="331" spans="1:20" s="503" customFormat="1" ht="15">
      <c r="A331" s="559"/>
      <c r="B331" s="560"/>
      <c r="C331" s="1276"/>
      <c r="D331" s="2377"/>
      <c r="E331" s="495"/>
      <c r="F331" s="496"/>
      <c r="G331" s="497"/>
      <c r="H331" s="498"/>
      <c r="I331" s="498"/>
      <c r="J331" s="498"/>
      <c r="K331" s="498"/>
      <c r="L331" s="498"/>
      <c r="M331" s="499"/>
      <c r="N331" s="500"/>
      <c r="O331" s="500"/>
      <c r="P331" s="499"/>
      <c r="Q331" s="500"/>
      <c r="R331" s="500"/>
      <c r="S331" s="501">
        <f>SUM(G331:R331)</f>
        <v>0</v>
      </c>
      <c r="T331" s="502">
        <f>E331*S331</f>
        <v>0</v>
      </c>
    </row>
    <row r="332" spans="1:20" s="503" customFormat="1" ht="15">
      <c r="A332" s="559"/>
      <c r="B332" s="560"/>
      <c r="C332" s="1276"/>
      <c r="D332" s="2377"/>
      <c r="E332" s="495"/>
      <c r="F332" s="496"/>
      <c r="G332" s="497"/>
      <c r="H332" s="498"/>
      <c r="I332" s="498"/>
      <c r="J332" s="498"/>
      <c r="K332" s="498"/>
      <c r="L332" s="498"/>
      <c r="M332" s="499"/>
      <c r="N332" s="500"/>
      <c r="O332" s="500"/>
      <c r="P332" s="499"/>
      <c r="Q332" s="500"/>
      <c r="R332" s="500"/>
      <c r="S332" s="501">
        <f>SUM(G332:R332)</f>
        <v>0</v>
      </c>
      <c r="T332" s="502">
        <f>E332*S332</f>
        <v>0</v>
      </c>
    </row>
    <row r="333" spans="1:20" s="518" customFormat="1" ht="15">
      <c r="A333" s="513"/>
      <c r="B333" s="1260"/>
      <c r="C333" s="1845"/>
      <c r="D333" s="2389"/>
      <c r="E333" s="510"/>
      <c r="F333" s="511"/>
      <c r="G333" s="512"/>
      <c r="H333" s="513"/>
      <c r="I333" s="513"/>
      <c r="J333" s="513"/>
      <c r="K333" s="513"/>
      <c r="L333" s="513"/>
      <c r="M333" s="514"/>
      <c r="N333" s="515"/>
      <c r="O333" s="515"/>
      <c r="P333" s="514"/>
      <c r="Q333" s="515"/>
      <c r="R333" s="515"/>
      <c r="S333" s="516"/>
      <c r="T333" s="517"/>
    </row>
    <row r="334" spans="1:20" s="503" customFormat="1" ht="15">
      <c r="A334" s="559"/>
      <c r="B334" s="560"/>
      <c r="C334" s="1276"/>
      <c r="D334" s="2377"/>
      <c r="E334" s="495"/>
      <c r="F334" s="496"/>
      <c r="G334" s="497"/>
      <c r="H334" s="498"/>
      <c r="I334" s="498"/>
      <c r="J334" s="498"/>
      <c r="K334" s="498"/>
      <c r="L334" s="498"/>
      <c r="M334" s="499"/>
      <c r="N334" s="500"/>
      <c r="O334" s="500"/>
      <c r="P334" s="499"/>
      <c r="Q334" s="500"/>
      <c r="R334" s="500"/>
      <c r="S334" s="501">
        <f>SUM(G334:R334)</f>
        <v>0</v>
      </c>
      <c r="T334" s="502">
        <f>E334*S334</f>
        <v>0</v>
      </c>
    </row>
    <row r="335" spans="1:20" s="503" customFormat="1" ht="15">
      <c r="A335" s="559"/>
      <c r="B335" s="560"/>
      <c r="C335" s="1276"/>
      <c r="D335" s="2377"/>
      <c r="E335" s="495"/>
      <c r="F335" s="496"/>
      <c r="G335" s="497"/>
      <c r="H335" s="498"/>
      <c r="I335" s="498"/>
      <c r="J335" s="498"/>
      <c r="K335" s="498"/>
      <c r="L335" s="498"/>
      <c r="M335" s="499"/>
      <c r="N335" s="500"/>
      <c r="O335" s="500"/>
      <c r="P335" s="499"/>
      <c r="Q335" s="500"/>
      <c r="R335" s="500"/>
      <c r="S335" s="501">
        <f>SUM(G335:R335)</f>
        <v>0</v>
      </c>
      <c r="T335" s="502">
        <f>E335*S335</f>
        <v>0</v>
      </c>
    </row>
    <row r="336" spans="1:20" s="518" customFormat="1" ht="15">
      <c r="A336" s="513"/>
      <c r="B336" s="1260"/>
      <c r="C336" s="1845"/>
      <c r="D336" s="2389"/>
      <c r="E336" s="510"/>
      <c r="F336" s="511"/>
      <c r="G336" s="512"/>
      <c r="H336" s="513"/>
      <c r="I336" s="513"/>
      <c r="J336" s="513"/>
      <c r="K336" s="513"/>
      <c r="L336" s="513"/>
      <c r="M336" s="514"/>
      <c r="N336" s="515"/>
      <c r="O336" s="515"/>
      <c r="P336" s="514"/>
      <c r="Q336" s="515"/>
      <c r="R336" s="515"/>
      <c r="S336" s="516"/>
      <c r="T336" s="520"/>
    </row>
    <row r="337" spans="1:20" s="503" customFormat="1" ht="15">
      <c r="A337" s="559"/>
      <c r="B337" s="560"/>
      <c r="C337" s="1276"/>
      <c r="D337" s="2377"/>
      <c r="E337" s="495"/>
      <c r="F337" s="496"/>
      <c r="G337" s="497"/>
      <c r="H337" s="498"/>
      <c r="I337" s="498"/>
      <c r="J337" s="498"/>
      <c r="K337" s="498"/>
      <c r="L337" s="498"/>
      <c r="M337" s="499"/>
      <c r="N337" s="500"/>
      <c r="O337" s="500"/>
      <c r="P337" s="499"/>
      <c r="Q337" s="500"/>
      <c r="R337" s="500"/>
      <c r="S337" s="501">
        <f>SUM(G337:R337)</f>
        <v>0</v>
      </c>
      <c r="T337" s="502">
        <f>E337*S337</f>
        <v>0</v>
      </c>
    </row>
    <row r="338" spans="1:20" s="503" customFormat="1" ht="15">
      <c r="A338" s="559"/>
      <c r="B338" s="560"/>
      <c r="C338" s="1276"/>
      <c r="D338" s="2377"/>
      <c r="E338" s="495"/>
      <c r="F338" s="496"/>
      <c r="G338" s="497"/>
      <c r="H338" s="498"/>
      <c r="I338" s="498"/>
      <c r="J338" s="498"/>
      <c r="K338" s="498"/>
      <c r="L338" s="498"/>
      <c r="M338" s="499"/>
      <c r="N338" s="500"/>
      <c r="O338" s="500"/>
      <c r="P338" s="499"/>
      <c r="Q338" s="500"/>
      <c r="R338" s="500"/>
      <c r="S338" s="501">
        <f>SUM(G338:R338)</f>
        <v>0</v>
      </c>
      <c r="T338" s="502">
        <f>E338*S338</f>
        <v>0</v>
      </c>
    </row>
    <row r="339" spans="1:20" s="518" customFormat="1" ht="15">
      <c r="A339" s="513"/>
      <c r="B339" s="3094"/>
      <c r="C339" s="1845"/>
      <c r="D339" s="3081"/>
      <c r="E339" s="510"/>
      <c r="F339" s="511"/>
      <c r="G339" s="512"/>
      <c r="H339" s="513"/>
      <c r="I339" s="513"/>
      <c r="J339" s="513"/>
      <c r="K339" s="513"/>
      <c r="L339" s="513"/>
      <c r="M339" s="514"/>
      <c r="N339" s="515"/>
      <c r="O339" s="515"/>
      <c r="P339" s="514"/>
      <c r="Q339" s="515"/>
      <c r="R339" s="515"/>
      <c r="S339" s="516"/>
      <c r="T339" s="517"/>
    </row>
    <row r="340" spans="1:20" s="503" customFormat="1" ht="15">
      <c r="A340" s="559"/>
      <c r="B340" s="560"/>
      <c r="C340" s="1276"/>
      <c r="D340" s="2377"/>
      <c r="E340" s="495"/>
      <c r="F340" s="496"/>
      <c r="G340" s="497"/>
      <c r="H340" s="498"/>
      <c r="I340" s="498"/>
      <c r="J340" s="498"/>
      <c r="K340" s="498"/>
      <c r="L340" s="498"/>
      <c r="M340" s="499"/>
      <c r="N340" s="500"/>
      <c r="O340" s="500"/>
      <c r="P340" s="499"/>
      <c r="Q340" s="500"/>
      <c r="R340" s="500"/>
      <c r="S340" s="501">
        <f>SUM(G340:R340)</f>
        <v>0</v>
      </c>
      <c r="T340" s="502">
        <f>E340*S340</f>
        <v>0</v>
      </c>
    </row>
    <row r="341" spans="1:20" s="503" customFormat="1" ht="15">
      <c r="A341" s="559"/>
      <c r="B341" s="560"/>
      <c r="C341" s="1276"/>
      <c r="D341" s="2377"/>
      <c r="E341" s="495"/>
      <c r="F341" s="496"/>
      <c r="G341" s="497"/>
      <c r="H341" s="498"/>
      <c r="I341" s="498"/>
      <c r="J341" s="498"/>
      <c r="K341" s="498"/>
      <c r="L341" s="498"/>
      <c r="M341" s="499"/>
      <c r="N341" s="500"/>
      <c r="O341" s="500"/>
      <c r="P341" s="499"/>
      <c r="Q341" s="500"/>
      <c r="R341" s="500"/>
      <c r="S341" s="501">
        <f>SUM(G341:R341)</f>
        <v>0</v>
      </c>
      <c r="T341" s="502">
        <f>E341*S341</f>
        <v>0</v>
      </c>
    </row>
    <row r="342" spans="1:20" s="518" customFormat="1" ht="15">
      <c r="A342" s="513"/>
      <c r="B342" s="3094"/>
      <c r="C342" s="1845"/>
      <c r="D342" s="3081"/>
      <c r="E342" s="510"/>
      <c r="F342" s="511"/>
      <c r="G342" s="512"/>
      <c r="H342" s="513"/>
      <c r="I342" s="513"/>
      <c r="J342" s="513"/>
      <c r="K342" s="513"/>
      <c r="L342" s="513"/>
      <c r="M342" s="514"/>
      <c r="N342" s="515"/>
      <c r="O342" s="515"/>
      <c r="P342" s="514"/>
      <c r="Q342" s="515"/>
      <c r="R342" s="515"/>
      <c r="S342" s="516"/>
      <c r="T342" s="520"/>
    </row>
    <row r="343" spans="1:20" s="503" customFormat="1" ht="15">
      <c r="A343" s="559"/>
      <c r="B343" s="560"/>
      <c r="C343" s="1276"/>
      <c r="D343" s="2377"/>
      <c r="E343" s="495"/>
      <c r="F343" s="496"/>
      <c r="G343" s="497"/>
      <c r="H343" s="498"/>
      <c r="I343" s="498"/>
      <c r="J343" s="498"/>
      <c r="K343" s="498"/>
      <c r="L343" s="498"/>
      <c r="M343" s="499"/>
      <c r="N343" s="500"/>
      <c r="O343" s="500"/>
      <c r="P343" s="499"/>
      <c r="Q343" s="500"/>
      <c r="R343" s="500"/>
      <c r="S343" s="501">
        <f>SUM(G343:R343)</f>
        <v>0</v>
      </c>
      <c r="T343" s="502">
        <f>E343*S343</f>
        <v>0</v>
      </c>
    </row>
    <row r="344" spans="1:20" s="503" customFormat="1" ht="15">
      <c r="A344" s="559"/>
      <c r="B344" s="560"/>
      <c r="C344" s="1276"/>
      <c r="D344" s="2377"/>
      <c r="E344" s="495"/>
      <c r="F344" s="496"/>
      <c r="G344" s="497"/>
      <c r="H344" s="498"/>
      <c r="I344" s="498"/>
      <c r="J344" s="498"/>
      <c r="K344" s="498"/>
      <c r="L344" s="498"/>
      <c r="M344" s="499"/>
      <c r="N344" s="500"/>
      <c r="O344" s="500"/>
      <c r="P344" s="499"/>
      <c r="Q344" s="500"/>
      <c r="R344" s="500"/>
      <c r="S344" s="501">
        <f>SUM(G344:R344)</f>
        <v>0</v>
      </c>
      <c r="T344" s="502">
        <f>E344*S344</f>
        <v>0</v>
      </c>
    </row>
    <row r="345" spans="1:20" s="518" customFormat="1" ht="15">
      <c r="A345" s="513"/>
      <c r="B345" s="3094"/>
      <c r="C345" s="1845"/>
      <c r="D345" s="3081"/>
      <c r="E345" s="510"/>
      <c r="F345" s="511"/>
      <c r="G345" s="512"/>
      <c r="H345" s="513"/>
      <c r="I345" s="513"/>
      <c r="J345" s="513"/>
      <c r="K345" s="513"/>
      <c r="L345" s="513"/>
      <c r="M345" s="514"/>
      <c r="N345" s="515"/>
      <c r="O345" s="515"/>
      <c r="P345" s="514"/>
      <c r="Q345" s="515"/>
      <c r="R345" s="515"/>
      <c r="S345" s="516"/>
      <c r="T345" s="517"/>
    </row>
    <row r="346" spans="1:20" s="503" customFormat="1" ht="15">
      <c r="A346" s="559"/>
      <c r="B346" s="560"/>
      <c r="C346" s="1276"/>
      <c r="D346" s="2377"/>
      <c r="E346" s="495"/>
      <c r="F346" s="496"/>
      <c r="G346" s="497"/>
      <c r="H346" s="498"/>
      <c r="I346" s="498"/>
      <c r="J346" s="498"/>
      <c r="K346" s="498"/>
      <c r="L346" s="498"/>
      <c r="M346" s="499"/>
      <c r="N346" s="500"/>
      <c r="O346" s="500"/>
      <c r="P346" s="499"/>
      <c r="Q346" s="500"/>
      <c r="R346" s="500"/>
      <c r="S346" s="501">
        <f>SUM(G346:R346)</f>
        <v>0</v>
      </c>
      <c r="T346" s="502">
        <f>E346*S346</f>
        <v>0</v>
      </c>
    </row>
    <row r="347" spans="1:20" s="503" customFormat="1" ht="15">
      <c r="A347" s="559"/>
      <c r="B347" s="560"/>
      <c r="C347" s="1276"/>
      <c r="D347" s="2377"/>
      <c r="E347" s="495"/>
      <c r="F347" s="496"/>
      <c r="G347" s="497"/>
      <c r="H347" s="498"/>
      <c r="I347" s="498"/>
      <c r="J347" s="498"/>
      <c r="K347" s="498"/>
      <c r="L347" s="498"/>
      <c r="M347" s="499"/>
      <c r="N347" s="500"/>
      <c r="O347" s="500"/>
      <c r="P347" s="499"/>
      <c r="Q347" s="500"/>
      <c r="R347" s="500"/>
      <c r="S347" s="501">
        <f>SUM(G347:R347)</f>
        <v>0</v>
      </c>
      <c r="T347" s="502">
        <f>E347*S347</f>
        <v>0</v>
      </c>
    </row>
    <row r="348" spans="1:20" s="518" customFormat="1" ht="15">
      <c r="A348" s="513"/>
      <c r="B348" s="3094"/>
      <c r="C348" s="1845"/>
      <c r="D348" s="3081"/>
      <c r="E348" s="510"/>
      <c r="F348" s="511"/>
      <c r="G348" s="512"/>
      <c r="H348" s="513"/>
      <c r="I348" s="513"/>
      <c r="J348" s="513"/>
      <c r="K348" s="513"/>
      <c r="L348" s="513"/>
      <c r="M348" s="514"/>
      <c r="N348" s="515"/>
      <c r="O348" s="515"/>
      <c r="P348" s="514"/>
      <c r="Q348" s="515"/>
      <c r="R348" s="515"/>
      <c r="S348" s="516"/>
      <c r="T348" s="520"/>
    </row>
    <row r="349" spans="1:20" s="503" customFormat="1" ht="15">
      <c r="A349" s="559"/>
      <c r="B349" s="560"/>
      <c r="C349" s="1276"/>
      <c r="D349" s="2377"/>
      <c r="E349" s="495"/>
      <c r="F349" s="496"/>
      <c r="G349" s="497"/>
      <c r="H349" s="498"/>
      <c r="I349" s="498"/>
      <c r="J349" s="498"/>
      <c r="K349" s="498"/>
      <c r="L349" s="498"/>
      <c r="M349" s="499"/>
      <c r="N349" s="500"/>
      <c r="O349" s="500"/>
      <c r="P349" s="499"/>
      <c r="Q349" s="500"/>
      <c r="R349" s="500"/>
      <c r="S349" s="501">
        <f>SUM(G349:R349)</f>
        <v>0</v>
      </c>
      <c r="T349" s="502">
        <f>E349*S349</f>
        <v>0</v>
      </c>
    </row>
    <row r="350" spans="1:20" s="503" customFormat="1" ht="15">
      <c r="A350" s="559"/>
      <c r="B350" s="560"/>
      <c r="C350" s="1276"/>
      <c r="D350" s="2377"/>
      <c r="E350" s="495"/>
      <c r="F350" s="496"/>
      <c r="G350" s="497"/>
      <c r="H350" s="498"/>
      <c r="I350" s="498"/>
      <c r="J350" s="498"/>
      <c r="K350" s="498"/>
      <c r="L350" s="498"/>
      <c r="M350" s="499"/>
      <c r="N350" s="500"/>
      <c r="O350" s="500"/>
      <c r="P350" s="499"/>
      <c r="Q350" s="500"/>
      <c r="R350" s="500"/>
      <c r="S350" s="501">
        <f>SUM(G350:R350)</f>
        <v>0</v>
      </c>
      <c r="T350" s="502">
        <f>E350*S350</f>
        <v>0</v>
      </c>
    </row>
    <row r="351" spans="1:20" s="518" customFormat="1" ht="15">
      <c r="A351" s="513"/>
      <c r="B351" s="3094"/>
      <c r="C351" s="1845"/>
      <c r="D351" s="3081"/>
      <c r="E351" s="510"/>
      <c r="F351" s="511"/>
      <c r="G351" s="512"/>
      <c r="H351" s="513"/>
      <c r="I351" s="513"/>
      <c r="J351" s="513"/>
      <c r="K351" s="513"/>
      <c r="L351" s="513"/>
      <c r="M351" s="514"/>
      <c r="N351" s="515"/>
      <c r="O351" s="515"/>
      <c r="P351" s="514"/>
      <c r="Q351" s="515"/>
      <c r="R351" s="515"/>
      <c r="S351" s="516"/>
      <c r="T351" s="517"/>
    </row>
    <row r="352" spans="1:20" s="503" customFormat="1" ht="15">
      <c r="A352" s="559"/>
      <c r="B352" s="560"/>
      <c r="C352" s="1276"/>
      <c r="D352" s="2377"/>
      <c r="E352" s="495"/>
      <c r="F352" s="496"/>
      <c r="G352" s="497"/>
      <c r="H352" s="498"/>
      <c r="I352" s="498"/>
      <c r="J352" s="498"/>
      <c r="K352" s="498"/>
      <c r="L352" s="498"/>
      <c r="M352" s="499"/>
      <c r="N352" s="500"/>
      <c r="O352" s="500"/>
      <c r="P352" s="499"/>
      <c r="Q352" s="500"/>
      <c r="R352" s="500"/>
      <c r="S352" s="501">
        <f>SUM(G352:R352)</f>
        <v>0</v>
      </c>
      <c r="T352" s="502">
        <f>E352*S352</f>
        <v>0</v>
      </c>
    </row>
    <row r="353" spans="1:20" s="503" customFormat="1" ht="15">
      <c r="A353" s="559"/>
      <c r="B353" s="560"/>
      <c r="C353" s="1276"/>
      <c r="D353" s="2377"/>
      <c r="E353" s="495"/>
      <c r="F353" s="496"/>
      <c r="G353" s="497"/>
      <c r="H353" s="498"/>
      <c r="I353" s="498"/>
      <c r="J353" s="498"/>
      <c r="K353" s="498"/>
      <c r="L353" s="498"/>
      <c r="M353" s="499"/>
      <c r="N353" s="500"/>
      <c r="O353" s="500"/>
      <c r="P353" s="499"/>
      <c r="Q353" s="500"/>
      <c r="R353" s="500"/>
      <c r="S353" s="501">
        <f>SUM(G353:R353)</f>
        <v>0</v>
      </c>
      <c r="T353" s="502">
        <f>E353*S353</f>
        <v>0</v>
      </c>
    </row>
    <row r="354" spans="1:20" s="518" customFormat="1" ht="15">
      <c r="A354" s="513"/>
      <c r="B354" s="3094"/>
      <c r="C354" s="1845"/>
      <c r="D354" s="3081"/>
      <c r="E354" s="510"/>
      <c r="F354" s="511"/>
      <c r="G354" s="512"/>
      <c r="H354" s="513"/>
      <c r="I354" s="513"/>
      <c r="J354" s="513"/>
      <c r="K354" s="513"/>
      <c r="L354" s="513"/>
      <c r="M354" s="514"/>
      <c r="N354" s="515"/>
      <c r="O354" s="515"/>
      <c r="P354" s="514"/>
      <c r="Q354" s="515"/>
      <c r="R354" s="515"/>
      <c r="S354" s="516"/>
      <c r="T354" s="520"/>
    </row>
    <row r="355" spans="1:20" s="503" customFormat="1" ht="15">
      <c r="A355" s="559"/>
      <c r="B355" s="560"/>
      <c r="C355" s="1276"/>
      <c r="D355" s="2377"/>
      <c r="E355" s="495"/>
      <c r="F355" s="496"/>
      <c r="G355" s="497"/>
      <c r="H355" s="498"/>
      <c r="I355" s="498"/>
      <c r="J355" s="498"/>
      <c r="K355" s="498"/>
      <c r="L355" s="498"/>
      <c r="M355" s="499"/>
      <c r="N355" s="500"/>
      <c r="O355" s="500"/>
      <c r="P355" s="499"/>
      <c r="Q355" s="500"/>
      <c r="R355" s="500"/>
      <c r="S355" s="501">
        <f>SUM(G355:R355)</f>
        <v>0</v>
      </c>
      <c r="T355" s="502">
        <f>E355*S355</f>
        <v>0</v>
      </c>
    </row>
    <row r="356" spans="1:20" s="503" customFormat="1" ht="15">
      <c r="A356" s="559"/>
      <c r="B356" s="560"/>
      <c r="C356" s="1276"/>
      <c r="D356" s="2377"/>
      <c r="E356" s="495"/>
      <c r="F356" s="496"/>
      <c r="G356" s="497"/>
      <c r="H356" s="498"/>
      <c r="I356" s="498"/>
      <c r="J356" s="498"/>
      <c r="K356" s="498"/>
      <c r="L356" s="498"/>
      <c r="M356" s="499"/>
      <c r="N356" s="500"/>
      <c r="O356" s="500"/>
      <c r="P356" s="499"/>
      <c r="Q356" s="500"/>
      <c r="R356" s="500"/>
      <c r="S356" s="501">
        <f>SUM(G356:R356)</f>
        <v>0</v>
      </c>
      <c r="T356" s="502">
        <f>E356*S356</f>
        <v>0</v>
      </c>
    </row>
    <row r="357" spans="1:20" s="518" customFormat="1" ht="15">
      <c r="A357" s="513"/>
      <c r="B357" s="3094"/>
      <c r="C357" s="1845"/>
      <c r="D357" s="3081"/>
      <c r="E357" s="510"/>
      <c r="F357" s="511"/>
      <c r="G357" s="512"/>
      <c r="H357" s="513"/>
      <c r="I357" s="513"/>
      <c r="J357" s="513"/>
      <c r="K357" s="513"/>
      <c r="L357" s="513"/>
      <c r="M357" s="514"/>
      <c r="N357" s="515"/>
      <c r="O357" s="515"/>
      <c r="P357" s="514"/>
      <c r="Q357" s="515"/>
      <c r="R357" s="515"/>
      <c r="S357" s="516"/>
      <c r="T357" s="517"/>
    </row>
    <row r="358" spans="1:20" s="503" customFormat="1" ht="15">
      <c r="A358" s="559"/>
      <c r="B358" s="560"/>
      <c r="C358" s="1276"/>
      <c r="D358" s="2377"/>
      <c r="E358" s="495"/>
      <c r="F358" s="496"/>
      <c r="G358" s="497"/>
      <c r="H358" s="498"/>
      <c r="I358" s="498"/>
      <c r="J358" s="498"/>
      <c r="K358" s="498"/>
      <c r="L358" s="498"/>
      <c r="M358" s="499"/>
      <c r="N358" s="500"/>
      <c r="O358" s="500"/>
      <c r="P358" s="499"/>
      <c r="Q358" s="500"/>
      <c r="R358" s="500"/>
      <c r="S358" s="501">
        <f>SUM(G358:R358)</f>
        <v>0</v>
      </c>
      <c r="T358" s="502">
        <f>E358*S358</f>
        <v>0</v>
      </c>
    </row>
    <row r="359" spans="1:20" s="503" customFormat="1" ht="15">
      <c r="A359" s="559"/>
      <c r="B359" s="560"/>
      <c r="C359" s="1276"/>
      <c r="D359" s="2377"/>
      <c r="E359" s="495"/>
      <c r="F359" s="496"/>
      <c r="G359" s="497"/>
      <c r="H359" s="498"/>
      <c r="I359" s="498"/>
      <c r="J359" s="498"/>
      <c r="K359" s="498"/>
      <c r="L359" s="498"/>
      <c r="M359" s="499"/>
      <c r="N359" s="500"/>
      <c r="O359" s="500"/>
      <c r="P359" s="499"/>
      <c r="Q359" s="500"/>
      <c r="R359" s="500"/>
      <c r="S359" s="501">
        <f>SUM(G359:R359)</f>
        <v>0</v>
      </c>
      <c r="T359" s="502">
        <f>E359*S359</f>
        <v>0</v>
      </c>
    </row>
    <row r="360" spans="1:20" s="518" customFormat="1" ht="15">
      <c r="A360" s="513"/>
      <c r="B360" s="3094"/>
      <c r="C360" s="1845"/>
      <c r="D360" s="3081"/>
      <c r="E360" s="510"/>
      <c r="F360" s="511"/>
      <c r="G360" s="512"/>
      <c r="H360" s="513"/>
      <c r="I360" s="513"/>
      <c r="J360" s="513"/>
      <c r="K360" s="513"/>
      <c r="L360" s="513"/>
      <c r="M360" s="514"/>
      <c r="N360" s="515"/>
      <c r="O360" s="515"/>
      <c r="P360" s="514"/>
      <c r="Q360" s="515"/>
      <c r="R360" s="515"/>
      <c r="S360" s="516"/>
      <c r="T360" s="520"/>
    </row>
    <row r="361" spans="1:20" s="503" customFormat="1" ht="15">
      <c r="A361" s="559"/>
      <c r="B361" s="560"/>
      <c r="C361" s="1276"/>
      <c r="D361" s="2377"/>
      <c r="E361" s="495"/>
      <c r="F361" s="496"/>
      <c r="G361" s="497"/>
      <c r="H361" s="498"/>
      <c r="I361" s="498"/>
      <c r="J361" s="498"/>
      <c r="K361" s="498"/>
      <c r="L361" s="498"/>
      <c r="M361" s="499"/>
      <c r="N361" s="500"/>
      <c r="O361" s="500"/>
      <c r="P361" s="499"/>
      <c r="Q361" s="500"/>
      <c r="R361" s="500"/>
      <c r="S361" s="501">
        <f>SUM(G361:R361)</f>
        <v>0</v>
      </c>
      <c r="T361" s="502">
        <f>E361*S361</f>
        <v>0</v>
      </c>
    </row>
    <row r="362" spans="1:20" s="503" customFormat="1" ht="15">
      <c r="A362" s="559"/>
      <c r="B362" s="560"/>
      <c r="C362" s="1276"/>
      <c r="D362" s="2377"/>
      <c r="E362" s="495"/>
      <c r="F362" s="496"/>
      <c r="G362" s="497"/>
      <c r="H362" s="498"/>
      <c r="I362" s="498"/>
      <c r="J362" s="498"/>
      <c r="K362" s="498"/>
      <c r="L362" s="498"/>
      <c r="M362" s="499"/>
      <c r="N362" s="500"/>
      <c r="O362" s="500"/>
      <c r="P362" s="499"/>
      <c r="Q362" s="500"/>
      <c r="R362" s="500"/>
      <c r="S362" s="501">
        <f>SUM(G362:R362)</f>
        <v>0</v>
      </c>
      <c r="T362" s="502">
        <f>E362*S362</f>
        <v>0</v>
      </c>
    </row>
    <row r="363" spans="1:20" s="518" customFormat="1" ht="15">
      <c r="A363" s="513"/>
      <c r="B363" s="3094"/>
      <c r="C363" s="1845"/>
      <c r="D363" s="3081"/>
      <c r="E363" s="510"/>
      <c r="F363" s="511"/>
      <c r="G363" s="512"/>
      <c r="H363" s="513"/>
      <c r="I363" s="513"/>
      <c r="J363" s="513"/>
      <c r="K363" s="513"/>
      <c r="L363" s="513"/>
      <c r="M363" s="514"/>
      <c r="N363" s="515"/>
      <c r="O363" s="515"/>
      <c r="P363" s="514"/>
      <c r="Q363" s="515"/>
      <c r="R363" s="515"/>
      <c r="S363" s="516"/>
      <c r="T363" s="517"/>
    </row>
    <row r="364" spans="1:20" s="503" customFormat="1" ht="15">
      <c r="A364" s="559"/>
      <c r="B364" s="560"/>
      <c r="C364" s="1276"/>
      <c r="D364" s="2377"/>
      <c r="E364" s="495"/>
      <c r="F364" s="496"/>
      <c r="G364" s="497"/>
      <c r="H364" s="498"/>
      <c r="I364" s="498"/>
      <c r="J364" s="498"/>
      <c r="K364" s="498"/>
      <c r="L364" s="498"/>
      <c r="M364" s="499"/>
      <c r="N364" s="500"/>
      <c r="O364" s="500"/>
      <c r="P364" s="499"/>
      <c r="Q364" s="500"/>
      <c r="R364" s="500"/>
      <c r="S364" s="501">
        <f>SUM(G364:R364)</f>
        <v>0</v>
      </c>
      <c r="T364" s="502">
        <f>E364*S364</f>
        <v>0</v>
      </c>
    </row>
    <row r="365" spans="1:20" s="503" customFormat="1" ht="15">
      <c r="A365" s="559"/>
      <c r="B365" s="560"/>
      <c r="C365" s="1276"/>
      <c r="D365" s="2377"/>
      <c r="E365" s="495"/>
      <c r="F365" s="496"/>
      <c r="G365" s="497"/>
      <c r="H365" s="498"/>
      <c r="I365" s="498"/>
      <c r="J365" s="498"/>
      <c r="K365" s="498"/>
      <c r="L365" s="498"/>
      <c r="M365" s="499"/>
      <c r="N365" s="500"/>
      <c r="O365" s="500"/>
      <c r="P365" s="499"/>
      <c r="Q365" s="500"/>
      <c r="R365" s="500"/>
      <c r="S365" s="501">
        <f>SUM(G365:R365)</f>
        <v>0</v>
      </c>
      <c r="T365" s="502">
        <f>E365*S365</f>
        <v>0</v>
      </c>
    </row>
    <row r="366" spans="1:20" s="518" customFormat="1" ht="15">
      <c r="A366" s="513"/>
      <c r="B366" s="3094"/>
      <c r="C366" s="1845"/>
      <c r="D366" s="3081"/>
      <c r="E366" s="510"/>
      <c r="F366" s="511"/>
      <c r="G366" s="512"/>
      <c r="H366" s="513"/>
      <c r="I366" s="513"/>
      <c r="J366" s="513"/>
      <c r="K366" s="513"/>
      <c r="L366" s="513"/>
      <c r="M366" s="514"/>
      <c r="N366" s="515"/>
      <c r="O366" s="515"/>
      <c r="P366" s="514"/>
      <c r="Q366" s="515"/>
      <c r="R366" s="515"/>
      <c r="S366" s="516"/>
      <c r="T366" s="520"/>
    </row>
    <row r="367" spans="1:20" s="503" customFormat="1" ht="15">
      <c r="A367" s="559"/>
      <c r="B367" s="560"/>
      <c r="C367" s="1276"/>
      <c r="D367" s="2377"/>
      <c r="E367" s="495"/>
      <c r="F367" s="496"/>
      <c r="G367" s="497"/>
      <c r="H367" s="498"/>
      <c r="I367" s="498"/>
      <c r="J367" s="498"/>
      <c r="K367" s="498"/>
      <c r="L367" s="498"/>
      <c r="M367" s="499"/>
      <c r="N367" s="500"/>
      <c r="O367" s="500"/>
      <c r="P367" s="499"/>
      <c r="Q367" s="500"/>
      <c r="R367" s="500"/>
      <c r="S367" s="501">
        <f>SUM(G367:R367)</f>
        <v>0</v>
      </c>
      <c r="T367" s="502">
        <f>E367*S367</f>
        <v>0</v>
      </c>
    </row>
    <row r="368" spans="1:20" s="503" customFormat="1" ht="15">
      <c r="A368" s="559"/>
      <c r="B368" s="560"/>
      <c r="C368" s="1276"/>
      <c r="D368" s="2377"/>
      <c r="E368" s="495"/>
      <c r="F368" s="496"/>
      <c r="G368" s="497"/>
      <c r="H368" s="498"/>
      <c r="I368" s="498"/>
      <c r="J368" s="498"/>
      <c r="K368" s="498"/>
      <c r="L368" s="498"/>
      <c r="M368" s="499"/>
      <c r="N368" s="500"/>
      <c r="O368" s="500"/>
      <c r="P368" s="499"/>
      <c r="Q368" s="500"/>
      <c r="R368" s="500"/>
      <c r="S368" s="501">
        <f>SUM(G368:R368)</f>
        <v>0</v>
      </c>
      <c r="T368" s="502">
        <f>E368*S368</f>
        <v>0</v>
      </c>
    </row>
    <row r="369" spans="1:20" s="518" customFormat="1" ht="15">
      <c r="A369" s="513"/>
      <c r="B369" s="3094"/>
      <c r="C369" s="1845"/>
      <c r="D369" s="3081"/>
      <c r="E369" s="510"/>
      <c r="F369" s="511"/>
      <c r="G369" s="512"/>
      <c r="H369" s="513"/>
      <c r="I369" s="513"/>
      <c r="J369" s="513"/>
      <c r="K369" s="513"/>
      <c r="L369" s="513"/>
      <c r="M369" s="514"/>
      <c r="N369" s="515"/>
      <c r="O369" s="515"/>
      <c r="P369" s="514"/>
      <c r="Q369" s="515"/>
      <c r="R369" s="515"/>
      <c r="S369" s="516"/>
      <c r="T369" s="517"/>
    </row>
    <row r="370" spans="1:20" s="503" customFormat="1" ht="15">
      <c r="A370" s="559"/>
      <c r="B370" s="560"/>
      <c r="C370" s="1276"/>
      <c r="D370" s="2377"/>
      <c r="E370" s="495"/>
      <c r="F370" s="496"/>
      <c r="G370" s="497"/>
      <c r="H370" s="498"/>
      <c r="I370" s="498"/>
      <c r="J370" s="498"/>
      <c r="K370" s="498"/>
      <c r="L370" s="498"/>
      <c r="M370" s="499"/>
      <c r="N370" s="500"/>
      <c r="O370" s="500"/>
      <c r="P370" s="499"/>
      <c r="Q370" s="500"/>
      <c r="R370" s="500"/>
      <c r="S370" s="501">
        <f>SUM(G370:R370)</f>
        <v>0</v>
      </c>
      <c r="T370" s="502">
        <f>E370*S370</f>
        <v>0</v>
      </c>
    </row>
    <row r="371" spans="1:20" s="503" customFormat="1" ht="15">
      <c r="A371" s="559"/>
      <c r="B371" s="560"/>
      <c r="C371" s="1276"/>
      <c r="D371" s="2377"/>
      <c r="E371" s="495"/>
      <c r="F371" s="496"/>
      <c r="G371" s="497"/>
      <c r="H371" s="498"/>
      <c r="I371" s="498"/>
      <c r="J371" s="498"/>
      <c r="K371" s="498"/>
      <c r="L371" s="498"/>
      <c r="M371" s="499"/>
      <c r="N371" s="500"/>
      <c r="O371" s="500"/>
      <c r="P371" s="499"/>
      <c r="Q371" s="500"/>
      <c r="R371" s="500"/>
      <c r="S371" s="501">
        <f>SUM(G371:R371)</f>
        <v>0</v>
      </c>
      <c r="T371" s="502">
        <f>E371*S371</f>
        <v>0</v>
      </c>
    </row>
    <row r="372" spans="1:20" s="518" customFormat="1" ht="15">
      <c r="A372" s="513"/>
      <c r="B372" s="3094"/>
      <c r="C372" s="1845"/>
      <c r="D372" s="3081"/>
      <c r="E372" s="510"/>
      <c r="F372" s="511"/>
      <c r="G372" s="512"/>
      <c r="H372" s="513"/>
      <c r="I372" s="513"/>
      <c r="J372" s="513"/>
      <c r="K372" s="513"/>
      <c r="L372" s="513"/>
      <c r="M372" s="514"/>
      <c r="N372" s="515"/>
      <c r="O372" s="515"/>
      <c r="P372" s="514"/>
      <c r="Q372" s="515"/>
      <c r="R372" s="515"/>
      <c r="S372" s="516"/>
      <c r="T372" s="520"/>
    </row>
    <row r="373" spans="1:20" s="503" customFormat="1" ht="15">
      <c r="A373" s="559"/>
      <c r="B373" s="560"/>
      <c r="C373" s="1276"/>
      <c r="D373" s="2377"/>
      <c r="E373" s="495"/>
      <c r="F373" s="496"/>
      <c r="G373" s="497"/>
      <c r="H373" s="498"/>
      <c r="I373" s="498"/>
      <c r="J373" s="498"/>
      <c r="K373" s="498"/>
      <c r="L373" s="498"/>
      <c r="M373" s="499"/>
      <c r="N373" s="500"/>
      <c r="O373" s="500"/>
      <c r="P373" s="499"/>
      <c r="Q373" s="500"/>
      <c r="R373" s="500"/>
      <c r="S373" s="501">
        <f>SUM(G373:R373)</f>
        <v>0</v>
      </c>
      <c r="T373" s="502">
        <f>E373*S373</f>
        <v>0</v>
      </c>
    </row>
    <row r="374" spans="1:20" s="503" customFormat="1" ht="15">
      <c r="A374" s="559"/>
      <c r="B374" s="560"/>
      <c r="C374" s="1276"/>
      <c r="D374" s="2377"/>
      <c r="E374" s="495"/>
      <c r="F374" s="496"/>
      <c r="G374" s="497"/>
      <c r="H374" s="498"/>
      <c r="I374" s="498"/>
      <c r="J374" s="498"/>
      <c r="K374" s="498"/>
      <c r="L374" s="498"/>
      <c r="M374" s="499"/>
      <c r="N374" s="500"/>
      <c r="O374" s="500"/>
      <c r="P374" s="499"/>
      <c r="Q374" s="500"/>
      <c r="R374" s="500"/>
      <c r="S374" s="501">
        <f>SUM(G374:R374)</f>
        <v>0</v>
      </c>
      <c r="T374" s="502">
        <f>E374*S374</f>
        <v>0</v>
      </c>
    </row>
    <row r="375" spans="1:20" s="518" customFormat="1" ht="15">
      <c r="A375" s="513"/>
      <c r="B375" s="3094"/>
      <c r="C375" s="1845"/>
      <c r="D375" s="3081"/>
      <c r="E375" s="510"/>
      <c r="F375" s="511"/>
      <c r="G375" s="512"/>
      <c r="H375" s="513"/>
      <c r="I375" s="513"/>
      <c r="J375" s="513"/>
      <c r="K375" s="513"/>
      <c r="L375" s="513"/>
      <c r="M375" s="514"/>
      <c r="N375" s="515"/>
      <c r="O375" s="515"/>
      <c r="P375" s="514"/>
      <c r="Q375" s="515"/>
      <c r="R375" s="515"/>
      <c r="S375" s="516"/>
      <c r="T375" s="520"/>
    </row>
    <row r="376" spans="1:20" s="503" customFormat="1" ht="15">
      <c r="A376" s="559"/>
      <c r="B376" s="560"/>
      <c r="C376" s="1276"/>
      <c r="D376" s="2377"/>
      <c r="E376" s="495"/>
      <c r="F376" s="496"/>
      <c r="G376" s="497"/>
      <c r="H376" s="498"/>
      <c r="I376" s="498"/>
      <c r="J376" s="498"/>
      <c r="K376" s="498"/>
      <c r="L376" s="498"/>
      <c r="M376" s="499"/>
      <c r="N376" s="500"/>
      <c r="O376" s="500"/>
      <c r="P376" s="499"/>
      <c r="Q376" s="500"/>
      <c r="R376" s="500"/>
      <c r="S376" s="501">
        <f>SUM(G376:R376)</f>
        <v>0</v>
      </c>
      <c r="T376" s="502">
        <f>E376*S376</f>
        <v>0</v>
      </c>
    </row>
    <row r="377" spans="1:20" s="503" customFormat="1" ht="15">
      <c r="A377" s="559"/>
      <c r="B377" s="560"/>
      <c r="C377" s="1276"/>
      <c r="D377" s="2377"/>
      <c r="E377" s="495"/>
      <c r="F377" s="496"/>
      <c r="G377" s="497"/>
      <c r="H377" s="498"/>
      <c r="I377" s="498"/>
      <c r="J377" s="498"/>
      <c r="K377" s="498"/>
      <c r="L377" s="498"/>
      <c r="M377" s="499"/>
      <c r="N377" s="500"/>
      <c r="O377" s="500"/>
      <c r="P377" s="499"/>
      <c r="Q377" s="500"/>
      <c r="R377" s="500"/>
      <c r="S377" s="501">
        <f>SUM(G377:R377)</f>
        <v>0</v>
      </c>
      <c r="T377" s="502">
        <f>E377*S377</f>
        <v>0</v>
      </c>
    </row>
    <row r="378" spans="1:20" s="518" customFormat="1" ht="15">
      <c r="A378" s="513"/>
      <c r="B378" s="3094"/>
      <c r="C378" s="1845"/>
      <c r="D378" s="3081"/>
      <c r="E378" s="510"/>
      <c r="F378" s="511"/>
      <c r="G378" s="512"/>
      <c r="H378" s="513"/>
      <c r="I378" s="513"/>
      <c r="J378" s="513"/>
      <c r="K378" s="513"/>
      <c r="L378" s="513"/>
      <c r="M378" s="514"/>
      <c r="N378" s="515"/>
      <c r="O378" s="515"/>
      <c r="P378" s="514"/>
      <c r="Q378" s="515"/>
      <c r="R378" s="515"/>
      <c r="S378" s="516"/>
      <c r="T378" s="520"/>
    </row>
    <row r="379" spans="1:20" s="503" customFormat="1" ht="15">
      <c r="A379" s="559"/>
      <c r="B379" s="560"/>
      <c r="C379" s="1276"/>
      <c r="D379" s="2377"/>
      <c r="E379" s="495"/>
      <c r="F379" s="496"/>
      <c r="G379" s="497"/>
      <c r="H379" s="498"/>
      <c r="I379" s="498"/>
      <c r="J379" s="498"/>
      <c r="K379" s="498"/>
      <c r="L379" s="498"/>
      <c r="M379" s="499"/>
      <c r="N379" s="500"/>
      <c r="O379" s="500"/>
      <c r="P379" s="499"/>
      <c r="Q379" s="500"/>
      <c r="R379" s="500"/>
      <c r="S379" s="501">
        <f>SUM(G379:R379)</f>
        <v>0</v>
      </c>
      <c r="T379" s="502">
        <f>E379*S379</f>
        <v>0</v>
      </c>
    </row>
    <row r="380" spans="1:20" s="503" customFormat="1" ht="15">
      <c r="A380" s="559"/>
      <c r="B380" s="560"/>
      <c r="C380" s="1276"/>
      <c r="D380" s="2377"/>
      <c r="E380" s="495"/>
      <c r="F380" s="496"/>
      <c r="G380" s="497"/>
      <c r="H380" s="498"/>
      <c r="I380" s="498"/>
      <c r="J380" s="498"/>
      <c r="K380" s="498"/>
      <c r="L380" s="498"/>
      <c r="M380" s="499"/>
      <c r="N380" s="500"/>
      <c r="O380" s="500"/>
      <c r="P380" s="499"/>
      <c r="Q380" s="500"/>
      <c r="R380" s="500"/>
      <c r="S380" s="501">
        <f>SUM(G380:R380)</f>
        <v>0</v>
      </c>
      <c r="T380" s="502">
        <f>E380*S380</f>
        <v>0</v>
      </c>
    </row>
    <row r="381" spans="1:20" s="518" customFormat="1" ht="15">
      <c r="A381" s="513"/>
      <c r="B381" s="3094"/>
      <c r="C381" s="1845"/>
      <c r="D381" s="3081"/>
      <c r="E381" s="510"/>
      <c r="F381" s="511"/>
      <c r="G381" s="512"/>
      <c r="H381" s="513"/>
      <c r="I381" s="513"/>
      <c r="J381" s="513"/>
      <c r="K381" s="513"/>
      <c r="L381" s="513"/>
      <c r="M381" s="514"/>
      <c r="N381" s="515"/>
      <c r="O381" s="515"/>
      <c r="P381" s="514"/>
      <c r="Q381" s="515"/>
      <c r="R381" s="515"/>
      <c r="S381" s="516"/>
      <c r="T381" s="520"/>
    </row>
    <row r="382" spans="1:20" s="503" customFormat="1" ht="15">
      <c r="A382" s="559"/>
      <c r="B382" s="560"/>
      <c r="C382" s="1276"/>
      <c r="D382" s="2377"/>
      <c r="E382" s="495"/>
      <c r="F382" s="496"/>
      <c r="G382" s="497"/>
      <c r="H382" s="498"/>
      <c r="I382" s="498"/>
      <c r="J382" s="498"/>
      <c r="K382" s="498"/>
      <c r="L382" s="498"/>
      <c r="M382" s="499"/>
      <c r="N382" s="500"/>
      <c r="O382" s="500"/>
      <c r="P382" s="499"/>
      <c r="Q382" s="500"/>
      <c r="R382" s="500"/>
      <c r="S382" s="501">
        <f>SUM(G382:R382)</f>
        <v>0</v>
      </c>
      <c r="T382" s="502">
        <f>E382*S382</f>
        <v>0</v>
      </c>
    </row>
    <row r="383" spans="1:20" s="503" customFormat="1" ht="15">
      <c r="A383" s="559"/>
      <c r="B383" s="560"/>
      <c r="C383" s="1276"/>
      <c r="D383" s="2377"/>
      <c r="E383" s="495"/>
      <c r="F383" s="496"/>
      <c r="G383" s="497"/>
      <c r="H383" s="498"/>
      <c r="I383" s="498"/>
      <c r="J383" s="498"/>
      <c r="K383" s="498"/>
      <c r="L383" s="498"/>
      <c r="M383" s="499"/>
      <c r="N383" s="500"/>
      <c r="O383" s="500"/>
      <c r="P383" s="499"/>
      <c r="Q383" s="500"/>
      <c r="R383" s="500"/>
      <c r="S383" s="501">
        <f>SUM(G383:R383)</f>
        <v>0</v>
      </c>
      <c r="T383" s="502">
        <f>E383*S383</f>
        <v>0</v>
      </c>
    </row>
    <row r="384" spans="1:20" s="518" customFormat="1" ht="15">
      <c r="A384" s="513"/>
      <c r="B384" s="3094"/>
      <c r="C384" s="1845"/>
      <c r="D384" s="3081"/>
      <c r="E384" s="510"/>
      <c r="F384" s="511"/>
      <c r="G384" s="512"/>
      <c r="H384" s="513"/>
      <c r="I384" s="513"/>
      <c r="J384" s="513"/>
      <c r="K384" s="513"/>
      <c r="L384" s="513"/>
      <c r="M384" s="514"/>
      <c r="N384" s="515"/>
      <c r="O384" s="515"/>
      <c r="P384" s="514"/>
      <c r="Q384" s="515"/>
      <c r="R384" s="515"/>
      <c r="S384" s="516"/>
      <c r="T384" s="520"/>
    </row>
    <row r="385" spans="1:20" s="503" customFormat="1" ht="15">
      <c r="A385" s="559"/>
      <c r="B385" s="560"/>
      <c r="C385" s="1276"/>
      <c r="D385" s="2377"/>
      <c r="E385" s="495"/>
      <c r="F385" s="496"/>
      <c r="G385" s="497"/>
      <c r="H385" s="498"/>
      <c r="I385" s="498"/>
      <c r="J385" s="498"/>
      <c r="K385" s="498"/>
      <c r="L385" s="498"/>
      <c r="M385" s="499"/>
      <c r="N385" s="500"/>
      <c r="O385" s="500"/>
      <c r="P385" s="499"/>
      <c r="Q385" s="500"/>
      <c r="R385" s="500"/>
      <c r="S385" s="501">
        <f>SUM(G385:R385)</f>
        <v>0</v>
      </c>
      <c r="T385" s="502">
        <f>E385*S385</f>
        <v>0</v>
      </c>
    </row>
    <row r="386" spans="1:20" s="503" customFormat="1" ht="15">
      <c r="A386" s="559"/>
      <c r="B386" s="560"/>
      <c r="C386" s="1276"/>
      <c r="D386" s="2377"/>
      <c r="E386" s="495"/>
      <c r="F386" s="496"/>
      <c r="G386" s="497"/>
      <c r="H386" s="498"/>
      <c r="I386" s="498"/>
      <c r="J386" s="498"/>
      <c r="K386" s="498"/>
      <c r="L386" s="498"/>
      <c r="M386" s="499"/>
      <c r="N386" s="500"/>
      <c r="O386" s="500"/>
      <c r="P386" s="499"/>
      <c r="Q386" s="500"/>
      <c r="R386" s="500"/>
      <c r="S386" s="501">
        <f>SUM(G386:R386)</f>
        <v>0</v>
      </c>
      <c r="T386" s="502">
        <f>E386*S386</f>
        <v>0</v>
      </c>
    </row>
    <row r="387" spans="1:20" s="518" customFormat="1" ht="15">
      <c r="A387" s="513"/>
      <c r="B387" s="3094"/>
      <c r="C387" s="1845"/>
      <c r="D387" s="3081"/>
      <c r="E387" s="510"/>
      <c r="F387" s="511"/>
      <c r="G387" s="512"/>
      <c r="H387" s="513"/>
      <c r="I387" s="513"/>
      <c r="J387" s="513"/>
      <c r="K387" s="513"/>
      <c r="L387" s="513"/>
      <c r="M387" s="514"/>
      <c r="N387" s="515"/>
      <c r="O387" s="515"/>
      <c r="P387" s="514"/>
      <c r="Q387" s="515"/>
      <c r="R387" s="515"/>
      <c r="S387" s="516"/>
      <c r="T387" s="520"/>
    </row>
    <row r="388" spans="1:20" s="503" customFormat="1" ht="15">
      <c r="A388" s="559"/>
      <c r="B388" s="560"/>
      <c r="C388" s="1276"/>
      <c r="D388" s="2377"/>
      <c r="E388" s="495"/>
      <c r="F388" s="496"/>
      <c r="G388" s="497"/>
      <c r="H388" s="498"/>
      <c r="I388" s="498"/>
      <c r="J388" s="498"/>
      <c r="K388" s="498"/>
      <c r="L388" s="498"/>
      <c r="M388" s="499"/>
      <c r="N388" s="500"/>
      <c r="O388" s="500"/>
      <c r="P388" s="499"/>
      <c r="Q388" s="500"/>
      <c r="R388" s="500"/>
      <c r="S388" s="501">
        <f>SUM(G388:R388)</f>
        <v>0</v>
      </c>
      <c r="T388" s="502">
        <f>E388*S388</f>
        <v>0</v>
      </c>
    </row>
    <row r="389" spans="1:20" s="503" customFormat="1" ht="15">
      <c r="A389" s="559"/>
      <c r="B389" s="560"/>
      <c r="C389" s="1276"/>
      <c r="D389" s="2377"/>
      <c r="E389" s="495"/>
      <c r="F389" s="496"/>
      <c r="G389" s="497"/>
      <c r="H389" s="498"/>
      <c r="I389" s="498"/>
      <c r="J389" s="498"/>
      <c r="K389" s="498"/>
      <c r="L389" s="498"/>
      <c r="M389" s="499"/>
      <c r="N389" s="500"/>
      <c r="O389" s="500"/>
      <c r="P389" s="499"/>
      <c r="Q389" s="500"/>
      <c r="R389" s="500"/>
      <c r="S389" s="501">
        <f>SUM(G389:R389)</f>
        <v>0</v>
      </c>
      <c r="T389" s="502">
        <f>E389*S389</f>
        <v>0</v>
      </c>
    </row>
    <row r="390" spans="1:20" s="518" customFormat="1" ht="15">
      <c r="A390" s="513"/>
      <c r="B390" s="3094"/>
      <c r="C390" s="1845"/>
      <c r="D390" s="3081"/>
      <c r="E390" s="510"/>
      <c r="F390" s="511"/>
      <c r="G390" s="512"/>
      <c r="H390" s="513"/>
      <c r="I390" s="513"/>
      <c r="J390" s="513"/>
      <c r="K390" s="513"/>
      <c r="L390" s="513"/>
      <c r="M390" s="514"/>
      <c r="N390" s="515"/>
      <c r="O390" s="515"/>
      <c r="P390" s="514"/>
      <c r="Q390" s="515"/>
      <c r="R390" s="515"/>
      <c r="S390" s="516"/>
      <c r="T390" s="3095"/>
    </row>
    <row r="391" spans="1:20" s="503" customFormat="1" ht="15">
      <c r="A391" s="559"/>
      <c r="B391" s="560"/>
      <c r="C391" s="1276"/>
      <c r="D391" s="2377"/>
      <c r="E391" s="495"/>
      <c r="F391" s="496"/>
      <c r="G391" s="497"/>
      <c r="H391" s="498"/>
      <c r="I391" s="498"/>
      <c r="J391" s="498"/>
      <c r="K391" s="498"/>
      <c r="L391" s="498"/>
      <c r="M391" s="499"/>
      <c r="N391" s="500"/>
      <c r="O391" s="500"/>
      <c r="P391" s="499"/>
      <c r="Q391" s="500"/>
      <c r="R391" s="500"/>
      <c r="S391" s="501">
        <f>SUM(G391:R391)</f>
        <v>0</v>
      </c>
      <c r="T391" s="502">
        <f>E391*S391</f>
        <v>0</v>
      </c>
    </row>
    <row r="392" spans="1:20" s="503" customFormat="1" ht="13.5" thickBot="1">
      <c r="A392" s="561"/>
      <c r="B392" s="562"/>
      <c r="C392" s="563"/>
      <c r="D392" s="1349"/>
      <c r="E392" s="565"/>
      <c r="F392" s="496"/>
      <c r="G392" s="566"/>
      <c r="H392" s="567"/>
      <c r="I392" s="567"/>
      <c r="J392" s="567"/>
      <c r="K392" s="567"/>
      <c r="L392" s="567"/>
      <c r="M392" s="568"/>
      <c r="N392" s="569"/>
      <c r="O392" s="569"/>
      <c r="P392" s="568"/>
      <c r="Q392" s="569"/>
      <c r="R392" s="569"/>
      <c r="S392" s="570">
        <f>SUM(G392:R392)</f>
        <v>0</v>
      </c>
      <c r="T392" s="571">
        <f>E392*S392</f>
        <v>0</v>
      </c>
    </row>
    <row r="393" spans="1:20" s="576" customFormat="1" ht="13.5" thickBot="1">
      <c r="A393" s="572" t="s">
        <v>156</v>
      </c>
      <c r="B393" s="573"/>
      <c r="C393" s="573"/>
      <c r="D393" s="573"/>
      <c r="E393" s="573"/>
      <c r="F393" s="573"/>
      <c r="G393" s="573"/>
      <c r="H393" s="573"/>
      <c r="I393" s="573"/>
      <c r="J393" s="573"/>
      <c r="K393" s="573"/>
      <c r="L393" s="573"/>
      <c r="M393" s="573"/>
      <c r="N393" s="573"/>
      <c r="O393" s="573"/>
      <c r="P393" s="573"/>
      <c r="Q393" s="573"/>
      <c r="R393" s="573"/>
      <c r="S393" s="574"/>
      <c r="T393" s="575">
        <f>SUM(T10:T392)</f>
        <v>43889.04</v>
      </c>
    </row>
    <row r="394" spans="1:20" ht="15">
      <c r="A394" s="577"/>
      <c r="E394" s="452"/>
      <c r="G394" s="449"/>
      <c r="H394" s="449"/>
      <c r="I394" s="579"/>
      <c r="J394" s="579"/>
      <c r="K394" s="579"/>
      <c r="L394" s="579"/>
      <c r="M394" s="449"/>
      <c r="N394" s="580"/>
      <c r="T394" s="577"/>
    </row>
    <row r="395" spans="1:20" ht="15">
      <c r="A395" s="582" t="s">
        <v>481</v>
      </c>
      <c r="N395" s="584"/>
      <c r="O395" s="580"/>
      <c r="T395" s="577"/>
    </row>
    <row r="396" ht="15">
      <c r="T396" s="577"/>
    </row>
    <row r="397" spans="1:20" ht="27.6" customHeight="1">
      <c r="A397" s="585" t="s">
        <v>245</v>
      </c>
      <c r="C397" s="586"/>
      <c r="D397" s="1114"/>
      <c r="E397" s="578"/>
      <c r="F397" s="490"/>
      <c r="G397" s="490"/>
      <c r="H397" s="490"/>
      <c r="I397" s="490"/>
      <c r="J397" s="490"/>
      <c r="K397" s="490"/>
      <c r="L397" s="490"/>
      <c r="M397" s="490"/>
      <c r="N397" s="490"/>
      <c r="O397" s="490"/>
      <c r="P397" s="490"/>
      <c r="Q397" s="490"/>
      <c r="R397" s="581"/>
      <c r="S397" s="587"/>
      <c r="T397" s="449"/>
    </row>
    <row r="398" spans="1:20" ht="15">
      <c r="A398" s="585"/>
      <c r="B398" s="461"/>
      <c r="C398" s="461"/>
      <c r="D398" s="1114"/>
      <c r="E398" s="578"/>
      <c r="F398" s="490"/>
      <c r="G398" s="490"/>
      <c r="H398" s="490"/>
      <c r="I398" s="490"/>
      <c r="J398" s="490"/>
      <c r="K398" s="490"/>
      <c r="L398" s="490"/>
      <c r="M398" s="461"/>
      <c r="N398" s="461"/>
      <c r="O398" s="461"/>
      <c r="P398" s="461"/>
      <c r="Q398" s="461"/>
      <c r="R398" s="581"/>
      <c r="S398" s="587"/>
      <c r="T398" s="449"/>
    </row>
    <row r="399" spans="13:20" ht="15">
      <c r="M399" s="589" t="s">
        <v>838</v>
      </c>
      <c r="N399" s="589"/>
      <c r="O399" s="589"/>
      <c r="P399" s="589"/>
      <c r="Q399" s="589"/>
      <c r="T399" s="577"/>
    </row>
    <row r="400" ht="15">
      <c r="T400" s="577"/>
    </row>
    <row r="401" ht="15">
      <c r="T401" s="577"/>
    </row>
    <row r="402" ht="15">
      <c r="T402" s="577"/>
    </row>
    <row r="403" ht="15">
      <c r="T403" s="577"/>
    </row>
    <row r="404" ht="15">
      <c r="T404" s="577"/>
    </row>
    <row r="405" ht="15">
      <c r="T405" s="577"/>
    </row>
    <row r="406" ht="15">
      <c r="T406" s="577"/>
    </row>
    <row r="407" ht="15">
      <c r="T407" s="577"/>
    </row>
    <row r="408" ht="15">
      <c r="T408" s="577"/>
    </row>
    <row r="409" ht="15">
      <c r="T409" s="577"/>
    </row>
    <row r="410" ht="15">
      <c r="T410" s="577"/>
    </row>
    <row r="411" ht="15">
      <c r="T411" s="577"/>
    </row>
    <row r="412" ht="15">
      <c r="T412" s="577"/>
    </row>
    <row r="413" ht="15">
      <c r="T413" s="577"/>
    </row>
    <row r="414" ht="15">
      <c r="T414" s="577"/>
    </row>
    <row r="415" ht="15">
      <c r="T415" s="577"/>
    </row>
    <row r="416" ht="15">
      <c r="T416" s="577"/>
    </row>
    <row r="417" ht="15">
      <c r="T417" s="577"/>
    </row>
    <row r="418" ht="15">
      <c r="T418" s="577"/>
    </row>
    <row r="419" ht="15">
      <c r="T419" s="577"/>
    </row>
    <row r="420" ht="15">
      <c r="T420" s="577"/>
    </row>
    <row r="421" ht="15">
      <c r="T421" s="577"/>
    </row>
    <row r="422" ht="15">
      <c r="T422" s="577"/>
    </row>
    <row r="423" ht="15">
      <c r="T423" s="577"/>
    </row>
    <row r="424" ht="15">
      <c r="T424" s="577"/>
    </row>
    <row r="425" ht="15">
      <c r="T425" s="577"/>
    </row>
    <row r="426" ht="15">
      <c r="T426" s="577"/>
    </row>
  </sheetData>
  <mergeCells count="121">
    <mergeCell ref="M399:Q399"/>
    <mergeCell ref="G36:I36"/>
    <mergeCell ref="J36:L36"/>
    <mergeCell ref="M36:O36"/>
    <mergeCell ref="P36:R36"/>
    <mergeCell ref="A393:S393"/>
    <mergeCell ref="B398:C398"/>
    <mergeCell ref="M398:Q398"/>
    <mergeCell ref="G34:I34"/>
    <mergeCell ref="J34:L34"/>
    <mergeCell ref="M34:O34"/>
    <mergeCell ref="P34:R34"/>
    <mergeCell ref="G35:I35"/>
    <mergeCell ref="J35:L35"/>
    <mergeCell ref="M35:O35"/>
    <mergeCell ref="P35:R35"/>
    <mergeCell ref="G32:I32"/>
    <mergeCell ref="J32:L32"/>
    <mergeCell ref="M32:O32"/>
    <mergeCell ref="P32:R32"/>
    <mergeCell ref="G33:I33"/>
    <mergeCell ref="J33:L33"/>
    <mergeCell ref="M33:O33"/>
    <mergeCell ref="P33:R33"/>
    <mergeCell ref="G30:I30"/>
    <mergeCell ref="J30:L30"/>
    <mergeCell ref="M30:O30"/>
    <mergeCell ref="P30:R30"/>
    <mergeCell ref="G31:I31"/>
    <mergeCell ref="J31:L31"/>
    <mergeCell ref="M31:O31"/>
    <mergeCell ref="P31:R31"/>
    <mergeCell ref="G28:I28"/>
    <mergeCell ref="J28:L28"/>
    <mergeCell ref="M28:O28"/>
    <mergeCell ref="P28:R28"/>
    <mergeCell ref="G29:I29"/>
    <mergeCell ref="J29:L29"/>
    <mergeCell ref="M29:O29"/>
    <mergeCell ref="P29:R29"/>
    <mergeCell ref="G26:I26"/>
    <mergeCell ref="J26:L26"/>
    <mergeCell ref="M26:O26"/>
    <mergeCell ref="P26:R26"/>
    <mergeCell ref="G27:I27"/>
    <mergeCell ref="J27:L27"/>
    <mergeCell ref="M27:O27"/>
    <mergeCell ref="P27:R27"/>
    <mergeCell ref="G24:I24"/>
    <mergeCell ref="J24:L24"/>
    <mergeCell ref="M24:O24"/>
    <mergeCell ref="P24:R24"/>
    <mergeCell ref="G25:I25"/>
    <mergeCell ref="J25:L25"/>
    <mergeCell ref="M25:O25"/>
    <mergeCell ref="P25:R25"/>
    <mergeCell ref="J22:L22"/>
    <mergeCell ref="M22:O22"/>
    <mergeCell ref="P22:R22"/>
    <mergeCell ref="G23:I23"/>
    <mergeCell ref="J23:L23"/>
    <mergeCell ref="M23:O23"/>
    <mergeCell ref="P23:R23"/>
    <mergeCell ref="G20:I20"/>
    <mergeCell ref="J20:L20"/>
    <mergeCell ref="M20:O20"/>
    <mergeCell ref="P20:R20"/>
    <mergeCell ref="G21:I21"/>
    <mergeCell ref="J21:L21"/>
    <mergeCell ref="M21:O21"/>
    <mergeCell ref="P21:R21"/>
    <mergeCell ref="G18:I18"/>
    <mergeCell ref="J18:L18"/>
    <mergeCell ref="M18:O18"/>
    <mergeCell ref="P18:R18"/>
    <mergeCell ref="G19:I19"/>
    <mergeCell ref="J19:L19"/>
    <mergeCell ref="M19:O19"/>
    <mergeCell ref="P19:R19"/>
    <mergeCell ref="G16:I16"/>
    <mergeCell ref="J16:L16"/>
    <mergeCell ref="M16:O16"/>
    <mergeCell ref="P16:R16"/>
    <mergeCell ref="G17:I17"/>
    <mergeCell ref="J17:L17"/>
    <mergeCell ref="M17:O17"/>
    <mergeCell ref="P17:R17"/>
    <mergeCell ref="G14:I14"/>
    <mergeCell ref="J14:L14"/>
    <mergeCell ref="M14:O14"/>
    <mergeCell ref="P14:R14"/>
    <mergeCell ref="G15:I15"/>
    <mergeCell ref="J15:L15"/>
    <mergeCell ref="M15:O15"/>
    <mergeCell ref="P15:R15"/>
    <mergeCell ref="G12:I12"/>
    <mergeCell ref="J12:L12"/>
    <mergeCell ref="M12:O12"/>
    <mergeCell ref="P12:R12"/>
    <mergeCell ref="G13:I13"/>
    <mergeCell ref="J13:L13"/>
    <mergeCell ref="M13:O13"/>
    <mergeCell ref="P13:R13"/>
    <mergeCell ref="G10:I10"/>
    <mergeCell ref="J10:L10"/>
    <mergeCell ref="M10:O10"/>
    <mergeCell ref="P10:R10"/>
    <mergeCell ref="G11:I11"/>
    <mergeCell ref="J11:L11"/>
    <mergeCell ref="M11:O11"/>
    <mergeCell ref="P11:R11"/>
    <mergeCell ref="A1:T1"/>
    <mergeCell ref="D4:E4"/>
    <mergeCell ref="A6:A7"/>
    <mergeCell ref="B6:B7"/>
    <mergeCell ref="C6:C7"/>
    <mergeCell ref="D6:D7"/>
    <mergeCell ref="E6:E7"/>
    <mergeCell ref="F6:F7"/>
    <mergeCell ref="G6:S6"/>
    <mergeCell ref="T6:T7"/>
  </mergeCells>
  <printOptions horizontalCentered="1"/>
  <pageMargins left="0.7" right="0.7" top="0.75" bottom="0.75" header="0.3" footer="0.3"/>
  <pageSetup fitToHeight="0" fitToWidth="1" horizontalDpi="600" verticalDpi="600" orientation="landscape" paperSize="9" scale="55" r:id="rId1"/>
  <headerFooter>
    <oddHeader>&amp;C&amp;"Verdana,Bold Italic"&amp;12&amp;UGOVERNMENT PROCUREMENT POLICY BOARD-TECHNICAL SUPPORT OFFICE
&amp;"Verdana,Italic"&amp;9Unit 2506, Raffles Corporate Center, F. Ortigas Jr. Road, Ortigas Center, Pasig City</oddHeader>
    <oddFooter>&amp;LPrepared by  K.  Paala  &amp;T     &amp;D&amp;RPage 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tabSelected="1" view="pageLayout" zoomScale="90" zoomScaleSheetLayoutView="100" zoomScalePageLayoutView="90" workbookViewId="0" topLeftCell="A1">
      <selection activeCell="F143" sqref="F143"/>
    </sheetView>
  </sheetViews>
  <sheetFormatPr defaultColWidth="8.28125" defaultRowHeight="15"/>
  <cols>
    <col min="1" max="1" width="6.140625" style="447" customWidth="1"/>
    <col min="2" max="2" width="26.8515625" style="447" customWidth="1"/>
    <col min="3" max="3" width="13.00390625" style="458" customWidth="1"/>
    <col min="4" max="4" width="9.8515625" style="490" customWidth="1"/>
    <col min="5" max="5" width="12.7109375" style="583" customWidth="1"/>
    <col min="6" max="6" width="10.421875" style="578" customWidth="1"/>
    <col min="7" max="18" width="5.7109375" style="447" customWidth="1"/>
    <col min="19" max="19" width="7.421875" style="581" customWidth="1"/>
    <col min="20" max="20" width="15.8515625" style="583" bestFit="1" customWidth="1"/>
    <col min="21" max="16384" width="8.28125" style="447" customWidth="1"/>
  </cols>
  <sheetData>
    <row r="1" spans="1:20" ht="17.25" customHeight="1">
      <c r="A1" s="1225" t="s">
        <v>2483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</row>
    <row r="2" spans="1:20" ht="15">
      <c r="A2" s="1225" t="s">
        <v>10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</row>
    <row r="3" spans="1:20" ht="13.5" customHeight="1">
      <c r="A3" s="1225" t="s">
        <v>11</v>
      </c>
      <c r="B3" s="1225"/>
      <c r="C3" s="1225"/>
      <c r="D3" s="1225"/>
      <c r="E3" s="1225"/>
      <c r="F3" s="1225"/>
      <c r="G3" s="1225"/>
      <c r="H3" s="1225"/>
      <c r="I3" s="1225"/>
      <c r="J3" s="1225"/>
      <c r="K3" s="1225"/>
      <c r="L3" s="1225"/>
      <c r="M3" s="1225"/>
      <c r="N3" s="1225"/>
      <c r="O3" s="1225"/>
      <c r="P3" s="1225"/>
      <c r="Q3" s="1225"/>
      <c r="R3" s="1225"/>
      <c r="S3" s="1225"/>
      <c r="T3" s="1225"/>
    </row>
    <row r="4" spans="1:20" ht="42" customHeight="1">
      <c r="A4" s="3096" t="s">
        <v>130</v>
      </c>
      <c r="B4" s="3096"/>
      <c r="C4" s="3096"/>
      <c r="D4" s="3096"/>
      <c r="E4" s="3096"/>
      <c r="F4" s="3096"/>
      <c r="G4" s="3096"/>
      <c r="H4" s="3096"/>
      <c r="I4" s="3096"/>
      <c r="J4" s="3096"/>
      <c r="K4" s="3096"/>
      <c r="L4" s="3096"/>
      <c r="M4" s="3096"/>
      <c r="N4" s="3096"/>
      <c r="O4" s="3096"/>
      <c r="P4" s="3096"/>
      <c r="Q4" s="3096"/>
      <c r="R4" s="3096"/>
      <c r="S4" s="3096"/>
      <c r="T4" s="3096"/>
    </row>
    <row r="5" spans="1:20" ht="15">
      <c r="A5" s="3097"/>
      <c r="B5" s="449"/>
      <c r="C5" s="450"/>
      <c r="D5" s="451"/>
      <c r="E5" s="452"/>
      <c r="F5" s="453" t="s">
        <v>1988</v>
      </c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4"/>
      <c r="T5" s="452"/>
    </row>
    <row r="6" spans="1:20" ht="15.75" customHeight="1">
      <c r="A6" s="3098" t="s">
        <v>2484</v>
      </c>
      <c r="B6" s="3099"/>
      <c r="C6" s="2485"/>
      <c r="D6" s="3100"/>
      <c r="E6" s="3101"/>
      <c r="F6" s="2488"/>
      <c r="G6" s="1217"/>
      <c r="H6" s="1217"/>
      <c r="I6" s="1217"/>
      <c r="J6" s="1217"/>
      <c r="K6" s="1217"/>
      <c r="L6" s="1217"/>
      <c r="M6" s="1217"/>
      <c r="N6" s="1217"/>
      <c r="O6" s="1217"/>
      <c r="P6" s="1217"/>
      <c r="Q6" s="1217"/>
      <c r="R6" s="1217"/>
      <c r="S6" s="3102"/>
      <c r="T6" s="2487"/>
    </row>
    <row r="7" spans="1:20" s="490" customFormat="1" ht="15" customHeight="1">
      <c r="A7" s="3103" t="s">
        <v>2485</v>
      </c>
      <c r="B7" s="3103"/>
      <c r="C7" s="3103"/>
      <c r="D7" s="3104" t="s">
        <v>134</v>
      </c>
      <c r="E7" s="3104"/>
      <c r="F7" s="2492"/>
      <c r="G7" s="2492"/>
      <c r="H7" s="2492"/>
      <c r="I7" s="1217"/>
      <c r="J7" s="1217"/>
      <c r="K7" s="1217"/>
      <c r="L7" s="1217"/>
      <c r="M7" s="1217"/>
      <c r="N7" s="1217"/>
      <c r="O7" s="1217"/>
      <c r="P7" s="1217"/>
      <c r="Q7" s="1217"/>
      <c r="R7" s="1217"/>
      <c r="S7" s="3102"/>
      <c r="T7" s="2487"/>
    </row>
    <row r="8" spans="1:20" s="503" customFormat="1" ht="15.75" customHeight="1">
      <c r="A8" s="3105" t="s">
        <v>135</v>
      </c>
      <c r="B8" s="3106"/>
      <c r="C8" s="2485"/>
      <c r="D8" s="3100"/>
      <c r="E8" s="3101"/>
      <c r="F8" s="2488"/>
      <c r="G8" s="1217"/>
      <c r="H8" s="1217"/>
      <c r="I8" s="1217"/>
      <c r="J8" s="1217"/>
      <c r="K8" s="1217"/>
      <c r="L8" s="1217"/>
      <c r="M8" s="1217"/>
      <c r="N8" s="1217"/>
      <c r="O8" s="1217"/>
      <c r="P8" s="1217"/>
      <c r="Q8" s="1217"/>
      <c r="R8" s="1217"/>
      <c r="S8" s="3102"/>
      <c r="T8" s="2487"/>
    </row>
    <row r="9" spans="1:20" s="503" customFormat="1" ht="24.75" customHeight="1" thickBot="1">
      <c r="A9" s="3107" t="s">
        <v>136</v>
      </c>
      <c r="B9" s="3108" t="s">
        <v>137</v>
      </c>
      <c r="C9" s="3109" t="s">
        <v>257</v>
      </c>
      <c r="D9" s="3110" t="s">
        <v>139</v>
      </c>
      <c r="E9" s="3111" t="s">
        <v>140</v>
      </c>
      <c r="F9" s="3112" t="s">
        <v>141</v>
      </c>
      <c r="G9" s="3113" t="s">
        <v>142</v>
      </c>
      <c r="H9" s="3114"/>
      <c r="I9" s="3114"/>
      <c r="J9" s="3114"/>
      <c r="K9" s="3114"/>
      <c r="L9" s="3114"/>
      <c r="M9" s="3114"/>
      <c r="N9" s="3114"/>
      <c r="O9" s="3114"/>
      <c r="P9" s="3114"/>
      <c r="Q9" s="3114"/>
      <c r="R9" s="3114"/>
      <c r="S9" s="3115"/>
      <c r="T9" s="3116" t="s">
        <v>143</v>
      </c>
    </row>
    <row r="10" spans="1:20" s="518" customFormat="1" ht="25.5" customHeight="1" thickBot="1">
      <c r="A10" s="3117"/>
      <c r="B10" s="3118"/>
      <c r="C10" s="3119"/>
      <c r="D10" s="3120"/>
      <c r="E10" s="3121"/>
      <c r="F10" s="3122"/>
      <c r="G10" s="3123" t="s">
        <v>144</v>
      </c>
      <c r="H10" s="3124" t="s">
        <v>145</v>
      </c>
      <c r="I10" s="3124" t="s">
        <v>146</v>
      </c>
      <c r="J10" s="3124" t="s">
        <v>147</v>
      </c>
      <c r="K10" s="3124" t="s">
        <v>148</v>
      </c>
      <c r="L10" s="3124" t="s">
        <v>149</v>
      </c>
      <c r="M10" s="3125" t="s">
        <v>150</v>
      </c>
      <c r="N10" s="3126" t="s">
        <v>151</v>
      </c>
      <c r="O10" s="3126" t="s">
        <v>152</v>
      </c>
      <c r="P10" s="3126" t="s">
        <v>153</v>
      </c>
      <c r="Q10" s="3126" t="s">
        <v>154</v>
      </c>
      <c r="R10" s="3126" t="s">
        <v>155</v>
      </c>
      <c r="S10" s="3126" t="s">
        <v>156</v>
      </c>
      <c r="T10" s="3127"/>
    </row>
    <row r="11" spans="1:20" s="503" customFormat="1" ht="32.25" customHeight="1">
      <c r="A11" s="3128" t="s">
        <v>2486</v>
      </c>
      <c r="B11" s="3129"/>
      <c r="C11" s="3130"/>
      <c r="D11" s="3131"/>
      <c r="E11" s="3132"/>
      <c r="F11" s="3133"/>
      <c r="G11" s="3134"/>
      <c r="H11" s="3134"/>
      <c r="I11" s="3134"/>
      <c r="J11" s="3134"/>
      <c r="K11" s="3134"/>
      <c r="L11" s="3134"/>
      <c r="M11" s="3134"/>
      <c r="N11" s="3134"/>
      <c r="O11" s="3134"/>
      <c r="P11" s="3134"/>
      <c r="Q11" s="3134"/>
      <c r="R11" s="3134"/>
      <c r="S11" s="3135"/>
      <c r="T11" s="3136"/>
    </row>
    <row r="12" spans="1:20" s="503" customFormat="1" ht="15.75" customHeight="1">
      <c r="A12" s="3137">
        <v>1</v>
      </c>
      <c r="B12" s="3138" t="s">
        <v>2487</v>
      </c>
      <c r="C12" s="3139"/>
      <c r="D12" s="3140" t="s">
        <v>1915</v>
      </c>
      <c r="E12" s="3141">
        <v>21000</v>
      </c>
      <c r="F12" s="3142" t="s">
        <v>1188</v>
      </c>
      <c r="G12" s="3143">
        <v>1</v>
      </c>
      <c r="H12" s="3142"/>
      <c r="I12" s="3142"/>
      <c r="J12" s="3142"/>
      <c r="K12" s="3142"/>
      <c r="L12" s="3142"/>
      <c r="M12" s="3142"/>
      <c r="N12" s="3142"/>
      <c r="O12" s="3142"/>
      <c r="P12" s="3142"/>
      <c r="Q12" s="3142"/>
      <c r="R12" s="3142"/>
      <c r="S12" s="3142"/>
      <c r="T12" s="3144">
        <v>21000</v>
      </c>
    </row>
    <row r="13" spans="1:20" s="503" customFormat="1" ht="63" customHeight="1">
      <c r="A13" s="3145"/>
      <c r="B13" s="3146"/>
      <c r="C13" s="3147"/>
      <c r="D13" s="3148"/>
      <c r="E13" s="3149"/>
      <c r="F13" s="3150"/>
      <c r="G13" s="3151"/>
      <c r="H13" s="3150"/>
      <c r="I13" s="3150"/>
      <c r="J13" s="3150"/>
      <c r="K13" s="3150"/>
      <c r="L13" s="3150"/>
      <c r="M13" s="3150"/>
      <c r="N13" s="3150"/>
      <c r="O13" s="3150"/>
      <c r="P13" s="3150"/>
      <c r="Q13" s="3150"/>
      <c r="R13" s="3150"/>
      <c r="S13" s="3150"/>
      <c r="T13" s="3152"/>
    </row>
    <row r="14" spans="1:20" s="518" customFormat="1" ht="12.75" customHeight="1">
      <c r="A14" s="3153"/>
      <c r="B14" s="3154"/>
      <c r="C14" s="3155"/>
      <c r="D14" s="3156"/>
      <c r="E14" s="3157"/>
      <c r="F14" s="3158"/>
      <c r="G14" s="3159"/>
      <c r="H14" s="3158"/>
      <c r="I14" s="3158"/>
      <c r="J14" s="3158"/>
      <c r="K14" s="3158"/>
      <c r="L14" s="3158"/>
      <c r="M14" s="3158"/>
      <c r="N14" s="3158"/>
      <c r="O14" s="3158"/>
      <c r="P14" s="3158"/>
      <c r="Q14" s="3158"/>
      <c r="R14" s="3158"/>
      <c r="S14" s="3158"/>
      <c r="T14" s="3160"/>
    </row>
    <row r="15" spans="1:20" s="518" customFormat="1" ht="27" customHeight="1">
      <c r="A15" s="3161">
        <v>2</v>
      </c>
      <c r="B15" s="3162" t="s">
        <v>2488</v>
      </c>
      <c r="C15" s="3163"/>
      <c r="D15" s="3164" t="s">
        <v>1915</v>
      </c>
      <c r="E15" s="3141">
        <v>5000</v>
      </c>
      <c r="F15" s="3142" t="s">
        <v>1188</v>
      </c>
      <c r="G15" s="3143">
        <v>1</v>
      </c>
      <c r="H15" s="3142"/>
      <c r="I15" s="3142"/>
      <c r="J15" s="3142"/>
      <c r="K15" s="3142"/>
      <c r="L15" s="3142"/>
      <c r="M15" s="3142"/>
      <c r="N15" s="3142"/>
      <c r="O15" s="3142"/>
      <c r="P15" s="3142"/>
      <c r="Q15" s="3142"/>
      <c r="R15" s="3142"/>
      <c r="S15" s="3142"/>
      <c r="T15" s="3144">
        <v>5000</v>
      </c>
    </row>
    <row r="16" spans="1:20" s="576" customFormat="1" ht="44.25" customHeight="1" thickBot="1">
      <c r="A16" s="3165"/>
      <c r="B16" s="3166"/>
      <c r="C16" s="3167"/>
      <c r="D16" s="3168"/>
      <c r="E16" s="3157"/>
      <c r="F16" s="3158"/>
      <c r="G16" s="3159"/>
      <c r="H16" s="3158"/>
      <c r="I16" s="3158"/>
      <c r="J16" s="3158"/>
      <c r="K16" s="3158"/>
      <c r="L16" s="3158"/>
      <c r="M16" s="3158"/>
      <c r="N16" s="3158"/>
      <c r="O16" s="3158"/>
      <c r="P16" s="3158"/>
      <c r="Q16" s="3158"/>
      <c r="R16" s="3158"/>
      <c r="S16" s="3158"/>
      <c r="T16" s="3160"/>
    </row>
    <row r="17" spans="1:20" ht="23.25" customHeight="1">
      <c r="A17" s="3169" t="s">
        <v>156</v>
      </c>
      <c r="B17" s="3170"/>
      <c r="C17" s="3170"/>
      <c r="D17" s="3170"/>
      <c r="E17" s="3170"/>
      <c r="F17" s="3170"/>
      <c r="G17" s="3170"/>
      <c r="H17" s="3170"/>
      <c r="I17" s="3170"/>
      <c r="J17" s="3170"/>
      <c r="K17" s="3170"/>
      <c r="L17" s="3170"/>
      <c r="M17" s="3170"/>
      <c r="N17" s="3170"/>
      <c r="O17" s="3170"/>
      <c r="P17" s="3170"/>
      <c r="Q17" s="3170"/>
      <c r="R17" s="3170"/>
      <c r="S17" s="3171"/>
      <c r="T17" s="3172">
        <f>SUM(T11:T16)</f>
        <v>26000</v>
      </c>
    </row>
    <row r="18" spans="1:20" ht="13.5" customHeight="1">
      <c r="A18" s="3173"/>
      <c r="B18" s="449"/>
      <c r="C18" s="450"/>
      <c r="D18" s="451"/>
      <c r="E18" s="452"/>
      <c r="F18" s="453"/>
      <c r="G18" s="449"/>
      <c r="H18" s="449"/>
      <c r="I18" s="579"/>
      <c r="J18" s="579"/>
      <c r="K18" s="579"/>
      <c r="L18" s="579"/>
      <c r="M18" s="449"/>
      <c r="N18" s="579"/>
      <c r="O18" s="449"/>
      <c r="P18" s="449"/>
      <c r="Q18" s="449"/>
      <c r="R18" s="449"/>
      <c r="S18" s="454"/>
      <c r="T18" s="3174"/>
    </row>
    <row r="19" spans="1:20" ht="18">
      <c r="A19" s="3175" t="s">
        <v>1274</v>
      </c>
      <c r="B19" s="1217"/>
      <c r="C19" s="2485"/>
      <c r="D19" s="2486"/>
      <c r="E19" s="2487"/>
      <c r="F19" s="2488"/>
      <c r="G19" s="1217"/>
      <c r="H19" s="1217"/>
      <c r="I19" s="1217"/>
      <c r="J19" s="1217"/>
      <c r="K19" s="1217"/>
      <c r="L19" s="1217"/>
      <c r="M19" s="1217"/>
      <c r="N19" s="3176"/>
      <c r="O19" s="3177"/>
      <c r="P19" s="1217"/>
      <c r="Q19" s="1217"/>
      <c r="R19" s="1217"/>
      <c r="S19" s="3102"/>
      <c r="T19" s="3174"/>
    </row>
    <row r="20" spans="1:20" ht="12.75" customHeight="1">
      <c r="A20" s="1217"/>
      <c r="B20" s="1217"/>
      <c r="C20" s="2485"/>
      <c r="D20" s="2486"/>
      <c r="E20" s="2487"/>
      <c r="F20" s="2488"/>
      <c r="G20" s="1217"/>
      <c r="H20" s="1217"/>
      <c r="I20" s="1217"/>
      <c r="J20" s="1217"/>
      <c r="K20" s="1217"/>
      <c r="L20" s="1217"/>
      <c r="M20" s="1217"/>
      <c r="N20" s="1217"/>
      <c r="O20" s="1217"/>
      <c r="P20" s="1217"/>
      <c r="Q20" s="1217"/>
      <c r="R20" s="1217"/>
      <c r="S20" s="3102"/>
      <c r="T20" s="3173"/>
    </row>
    <row r="21" spans="1:20" ht="42" customHeight="1">
      <c r="A21" s="3178" t="s">
        <v>2489</v>
      </c>
      <c r="B21" s="1217"/>
      <c r="C21" s="3179"/>
      <c r="D21" s="3180"/>
      <c r="E21" s="2488"/>
      <c r="F21" s="2486"/>
      <c r="G21" s="2486"/>
      <c r="H21" s="2486"/>
      <c r="I21" s="2486"/>
      <c r="J21" s="2486"/>
      <c r="K21" s="2486"/>
      <c r="L21" s="2486" t="s">
        <v>2490</v>
      </c>
      <c r="M21" s="449"/>
      <c r="N21" s="2486"/>
      <c r="O21" s="2486"/>
      <c r="P21" s="2486"/>
      <c r="Q21" s="2486"/>
      <c r="R21" s="449"/>
      <c r="S21" s="3181"/>
      <c r="T21" s="449"/>
    </row>
    <row r="22" spans="1:20" ht="15">
      <c r="A22" s="3178"/>
      <c r="B22" s="3182" t="s">
        <v>2491</v>
      </c>
      <c r="C22" s="3183"/>
      <c r="D22" s="3180"/>
      <c r="E22" s="2488"/>
      <c r="F22" s="2486"/>
      <c r="G22" s="2486"/>
      <c r="H22" s="2486"/>
      <c r="I22" s="2486"/>
      <c r="J22" s="2486"/>
      <c r="K22" s="2486"/>
      <c r="L22" s="2486"/>
      <c r="M22" s="3184" t="s">
        <v>2492</v>
      </c>
      <c r="N22" s="3184"/>
      <c r="O22" s="3184"/>
      <c r="P22" s="3184"/>
      <c r="Q22" s="3184"/>
      <c r="R22" s="3185"/>
      <c r="S22" s="1886"/>
      <c r="T22" s="449"/>
    </row>
    <row r="23" spans="1:20" ht="15.75">
      <c r="A23" s="1217"/>
      <c r="B23" s="2486" t="s">
        <v>2493</v>
      </c>
      <c r="C23" s="2485"/>
      <c r="D23" s="2486"/>
      <c r="E23" s="2487"/>
      <c r="F23" s="2488"/>
      <c r="G23" s="1217"/>
      <c r="H23" s="1217"/>
      <c r="I23" s="1217"/>
      <c r="J23" s="1217"/>
      <c r="K23" s="1217"/>
      <c r="L23" s="1217"/>
      <c r="M23" s="3186" t="s">
        <v>2494</v>
      </c>
      <c r="N23" s="3186"/>
      <c r="O23" s="3186"/>
      <c r="P23" s="3186"/>
      <c r="Q23" s="3186"/>
      <c r="R23" s="3186"/>
      <c r="S23" s="3186"/>
      <c r="T23" s="3173"/>
    </row>
    <row r="24" spans="1:20" ht="15.75">
      <c r="A24" s="1217"/>
      <c r="B24" s="1217"/>
      <c r="C24" s="2485"/>
      <c r="D24" s="2486"/>
      <c r="E24" s="2487"/>
      <c r="F24" s="2488"/>
      <c r="G24" s="1217"/>
      <c r="H24" s="1217"/>
      <c r="I24" s="1217"/>
      <c r="J24" s="1217"/>
      <c r="K24" s="1217"/>
      <c r="L24" s="1217"/>
      <c r="M24" s="3187" t="s">
        <v>2495</v>
      </c>
      <c r="N24" s="3187"/>
      <c r="O24" s="3187"/>
      <c r="P24" s="3187"/>
      <c r="Q24" s="3187"/>
      <c r="R24" s="3187"/>
      <c r="S24" s="3102"/>
      <c r="T24" s="3173"/>
    </row>
    <row r="25" ht="15">
      <c r="T25" s="577"/>
    </row>
    <row r="26" ht="15">
      <c r="T26" s="577"/>
    </row>
    <row r="27" ht="15">
      <c r="T27" s="577"/>
    </row>
    <row r="28" ht="15">
      <c r="T28" s="577"/>
    </row>
    <row r="29" ht="15">
      <c r="T29" s="577"/>
    </row>
    <row r="30" ht="15">
      <c r="T30" s="577"/>
    </row>
    <row r="31" ht="15">
      <c r="T31" s="577"/>
    </row>
    <row r="32" ht="15">
      <c r="T32" s="577"/>
    </row>
    <row r="33" ht="15">
      <c r="T33" s="577"/>
    </row>
    <row r="34" ht="15">
      <c r="T34" s="577"/>
    </row>
    <row r="35" ht="15">
      <c r="T35" s="577"/>
    </row>
    <row r="36" ht="15">
      <c r="T36" s="577"/>
    </row>
    <row r="37" ht="15">
      <c r="T37" s="577"/>
    </row>
    <row r="38" ht="15">
      <c r="T38" s="577"/>
    </row>
    <row r="39" ht="15">
      <c r="T39" s="577"/>
    </row>
    <row r="40" ht="15">
      <c r="T40" s="577"/>
    </row>
    <row r="41" ht="15">
      <c r="T41" s="577"/>
    </row>
    <row r="42" ht="15">
      <c r="T42" s="577"/>
    </row>
    <row r="43" ht="15">
      <c r="T43" s="577"/>
    </row>
    <row r="44" ht="15">
      <c r="T44" s="577"/>
    </row>
    <row r="45" ht="15">
      <c r="T45" s="577"/>
    </row>
    <row r="46" ht="15">
      <c r="T46" s="577"/>
    </row>
    <row r="47" ht="15">
      <c r="T47" s="577"/>
    </row>
    <row r="48" ht="15">
      <c r="T48" s="577"/>
    </row>
    <row r="49" ht="15">
      <c r="T49" s="577"/>
    </row>
    <row r="50" ht="15">
      <c r="T50" s="577"/>
    </row>
    <row r="51" ht="15">
      <c r="T51" s="577"/>
    </row>
    <row r="52" ht="15">
      <c r="T52" s="577"/>
    </row>
    <row r="53" ht="15">
      <c r="T53" s="577"/>
    </row>
    <row r="54" ht="15">
      <c r="T54" s="577"/>
    </row>
    <row r="55" ht="15">
      <c r="T55" s="577"/>
    </row>
    <row r="56" ht="15">
      <c r="T56" s="577"/>
    </row>
  </sheetData>
  <mergeCells count="58">
    <mergeCell ref="M23:S23"/>
    <mergeCell ref="M24:R24"/>
    <mergeCell ref="Q15:Q16"/>
    <mergeCell ref="R15:R16"/>
    <mergeCell ref="S15:S16"/>
    <mergeCell ref="T15:T16"/>
    <mergeCell ref="A17:S17"/>
    <mergeCell ref="B22:C22"/>
    <mergeCell ref="K15:K16"/>
    <mergeCell ref="L15:L16"/>
    <mergeCell ref="M15:M16"/>
    <mergeCell ref="N15:N16"/>
    <mergeCell ref="O15:O16"/>
    <mergeCell ref="P15:P16"/>
    <mergeCell ref="T12:T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N12:N14"/>
    <mergeCell ref="O12:O14"/>
    <mergeCell ref="P12:P14"/>
    <mergeCell ref="Q12:Q14"/>
    <mergeCell ref="R12:R14"/>
    <mergeCell ref="S12:S14"/>
    <mergeCell ref="H12:H14"/>
    <mergeCell ref="I12:I14"/>
    <mergeCell ref="J12:J14"/>
    <mergeCell ref="K12:K14"/>
    <mergeCell ref="L12:L14"/>
    <mergeCell ref="M12:M14"/>
    <mergeCell ref="G9:S9"/>
    <mergeCell ref="T9:T10"/>
    <mergeCell ref="A11:B11"/>
    <mergeCell ref="A12:A14"/>
    <mergeCell ref="B12:B14"/>
    <mergeCell ref="C12:C14"/>
    <mergeCell ref="D12:D14"/>
    <mergeCell ref="E12:E14"/>
    <mergeCell ref="F12:F14"/>
    <mergeCell ref="G12:G14"/>
    <mergeCell ref="A9:A10"/>
    <mergeCell ref="B9:B10"/>
    <mergeCell ref="C9:C10"/>
    <mergeCell ref="D9:D10"/>
    <mergeCell ref="E9:E10"/>
    <mergeCell ref="F9:F10"/>
    <mergeCell ref="A1:T1"/>
    <mergeCell ref="A2:T2"/>
    <mergeCell ref="A3:T3"/>
    <mergeCell ref="A4:T4"/>
    <mergeCell ref="A7:C7"/>
    <mergeCell ref="D7:E7"/>
  </mergeCells>
  <printOptions horizontalCentered="1"/>
  <pageMargins left="0.25" right="0.25" top="0.25" bottom="0.25" header="0" footer="0"/>
  <pageSetup fitToHeight="0" fitToWidth="0" horizontalDpi="600" verticalDpi="600" orientation="landscape" paperSize="9" scale="85" r:id="rId1"/>
  <headerFooter scaleWithDoc="0" alignWithMargins="0">
    <oddFooter>&amp;RPage 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view="pageBreakPreview" zoomScale="85" zoomScaleSheetLayoutView="85" zoomScalePageLayoutView="90" workbookViewId="0" topLeftCell="A1">
      <selection activeCell="F143" sqref="F143"/>
    </sheetView>
  </sheetViews>
  <sheetFormatPr defaultColWidth="8.28125" defaultRowHeight="15"/>
  <cols>
    <col min="1" max="1" width="7.421875" style="447" customWidth="1"/>
    <col min="2" max="2" width="31.7109375" style="447" customWidth="1"/>
    <col min="3" max="3" width="10.28125" style="458" customWidth="1"/>
    <col min="4" max="4" width="11.00390625" style="490" customWidth="1"/>
    <col min="5" max="5" width="13.8515625" style="583" bestFit="1" customWidth="1"/>
    <col min="6" max="6" width="9.140625" style="578" customWidth="1"/>
    <col min="7" max="18" width="5.7109375" style="447" customWidth="1"/>
    <col min="19" max="19" width="7.421875" style="581" customWidth="1"/>
    <col min="20" max="20" width="15.00390625" style="583" customWidth="1"/>
    <col min="21" max="16384" width="8.28125" style="447" customWidth="1"/>
  </cols>
  <sheetData>
    <row r="1" spans="1:20" ht="17.25" customHeight="1">
      <c r="A1" s="1225" t="s">
        <v>2483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</row>
    <row r="2" spans="1:20" ht="15">
      <c r="A2" s="1225" t="s">
        <v>10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</row>
    <row r="3" spans="1:20" ht="13.5" customHeight="1">
      <c r="A3" s="1225" t="s">
        <v>11</v>
      </c>
      <c r="B3" s="1225"/>
      <c r="C3" s="1225"/>
      <c r="D3" s="1225"/>
      <c r="E3" s="1225"/>
      <c r="F3" s="1225"/>
      <c r="G3" s="1225"/>
      <c r="H3" s="1225"/>
      <c r="I3" s="1225"/>
      <c r="J3" s="1225"/>
      <c r="K3" s="1225"/>
      <c r="L3" s="1225"/>
      <c r="M3" s="1225"/>
      <c r="N3" s="1225"/>
      <c r="O3" s="1225"/>
      <c r="P3" s="1225"/>
      <c r="Q3" s="1225"/>
      <c r="R3" s="1225"/>
      <c r="S3" s="1225"/>
      <c r="T3" s="1225"/>
    </row>
    <row r="4" spans="1:20" ht="54.75" customHeight="1">
      <c r="A4" s="3096" t="s">
        <v>130</v>
      </c>
      <c r="B4" s="3096"/>
      <c r="C4" s="3096"/>
      <c r="D4" s="3096"/>
      <c r="E4" s="3096"/>
      <c r="F4" s="3096"/>
      <c r="G4" s="3096"/>
      <c r="H4" s="3096"/>
      <c r="I4" s="3096"/>
      <c r="J4" s="3096"/>
      <c r="K4" s="3096"/>
      <c r="L4" s="3096"/>
      <c r="M4" s="3096"/>
      <c r="N4" s="3096"/>
      <c r="O4" s="3096"/>
      <c r="P4" s="3096"/>
      <c r="Q4" s="3096"/>
      <c r="R4" s="3096"/>
      <c r="S4" s="3096"/>
      <c r="T4" s="3096"/>
    </row>
    <row r="5" spans="1:20" ht="15">
      <c r="A5" s="3097"/>
      <c r="B5" s="449"/>
      <c r="C5" s="450"/>
      <c r="D5" s="451"/>
      <c r="E5" s="452"/>
      <c r="F5" s="453" t="s">
        <v>1988</v>
      </c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4"/>
      <c r="T5" s="452"/>
    </row>
    <row r="6" spans="1:20" ht="15.75">
      <c r="A6" s="3098" t="s">
        <v>2496</v>
      </c>
      <c r="B6" s="3099"/>
      <c r="C6" s="2485"/>
      <c r="D6" s="3100"/>
      <c r="E6" s="3101"/>
      <c r="F6" s="2488"/>
      <c r="G6" s="1217"/>
      <c r="H6" s="1217"/>
      <c r="I6" s="1217"/>
      <c r="J6" s="449"/>
      <c r="K6" s="449"/>
      <c r="L6" s="449"/>
      <c r="M6" s="449"/>
      <c r="N6" s="449"/>
      <c r="O6" s="449"/>
      <c r="P6" s="449"/>
      <c r="Q6" s="449"/>
      <c r="R6" s="449"/>
      <c r="S6" s="454"/>
      <c r="T6" s="452"/>
    </row>
    <row r="7" spans="1:20" ht="15.75">
      <c r="A7" s="3103" t="s">
        <v>2497</v>
      </c>
      <c r="B7" s="3103"/>
      <c r="C7" s="3103"/>
      <c r="D7" s="3104" t="s">
        <v>134</v>
      </c>
      <c r="E7" s="3104"/>
      <c r="F7" s="2492"/>
      <c r="G7" s="2492"/>
      <c r="H7" s="2492"/>
      <c r="I7" s="1217"/>
      <c r="J7" s="449"/>
      <c r="K7" s="449"/>
      <c r="L7" s="449"/>
      <c r="M7" s="449"/>
      <c r="N7" s="449"/>
      <c r="O7" s="449"/>
      <c r="P7" s="449"/>
      <c r="Q7" s="449"/>
      <c r="R7" s="449"/>
      <c r="S7" s="454"/>
      <c r="T7" s="452"/>
    </row>
    <row r="8" spans="1:20" ht="15.75">
      <c r="A8" s="3105" t="s">
        <v>135</v>
      </c>
      <c r="B8" s="3106"/>
      <c r="C8" s="2485"/>
      <c r="D8" s="3100"/>
      <c r="E8" s="3101"/>
      <c r="F8" s="2488"/>
      <c r="G8" s="1217"/>
      <c r="H8" s="1217"/>
      <c r="I8" s="1217"/>
      <c r="J8" s="449"/>
      <c r="K8" s="449"/>
      <c r="L8" s="449"/>
      <c r="M8" s="449"/>
      <c r="N8" s="449"/>
      <c r="O8" s="449"/>
      <c r="P8" s="449"/>
      <c r="Q8" s="449"/>
      <c r="R8" s="449"/>
      <c r="S8" s="454"/>
      <c r="T8" s="452"/>
    </row>
    <row r="9" spans="1:21" s="503" customFormat="1" ht="24.75" customHeight="1" thickBot="1">
      <c r="A9" s="3107" t="s">
        <v>136</v>
      </c>
      <c r="B9" s="3108" t="s">
        <v>137</v>
      </c>
      <c r="C9" s="3188" t="s">
        <v>257</v>
      </c>
      <c r="D9" s="3189" t="s">
        <v>139</v>
      </c>
      <c r="E9" s="3190" t="s">
        <v>140</v>
      </c>
      <c r="F9" s="3191" t="s">
        <v>141</v>
      </c>
      <c r="G9" s="3192" t="s">
        <v>142</v>
      </c>
      <c r="H9" s="3193"/>
      <c r="I9" s="3193"/>
      <c r="J9" s="3193"/>
      <c r="K9" s="3193"/>
      <c r="L9" s="3193"/>
      <c r="M9" s="3193"/>
      <c r="N9" s="3193"/>
      <c r="O9" s="3193"/>
      <c r="P9" s="3193"/>
      <c r="Q9" s="3193"/>
      <c r="R9" s="3193"/>
      <c r="S9" s="3194"/>
      <c r="T9" s="3195" t="s">
        <v>143</v>
      </c>
      <c r="U9" s="558"/>
    </row>
    <row r="10" spans="1:21" s="518" customFormat="1" ht="36" customHeight="1" thickBot="1">
      <c r="A10" s="3117"/>
      <c r="B10" s="3118"/>
      <c r="C10" s="3196"/>
      <c r="D10" s="3197"/>
      <c r="E10" s="3198"/>
      <c r="F10" s="3199"/>
      <c r="G10" s="3200" t="s">
        <v>144</v>
      </c>
      <c r="H10" s="3201" t="s">
        <v>145</v>
      </c>
      <c r="I10" s="3201" t="s">
        <v>146</v>
      </c>
      <c r="J10" s="3201" t="s">
        <v>147</v>
      </c>
      <c r="K10" s="3201" t="s">
        <v>148</v>
      </c>
      <c r="L10" s="3201" t="s">
        <v>149</v>
      </c>
      <c r="M10" s="3202" t="s">
        <v>150</v>
      </c>
      <c r="N10" s="3203" t="s">
        <v>151</v>
      </c>
      <c r="O10" s="3203" t="s">
        <v>152</v>
      </c>
      <c r="P10" s="3203" t="s">
        <v>153</v>
      </c>
      <c r="Q10" s="3203" t="s">
        <v>154</v>
      </c>
      <c r="R10" s="3203" t="s">
        <v>155</v>
      </c>
      <c r="S10" s="3203" t="s">
        <v>156</v>
      </c>
      <c r="T10" s="3204"/>
      <c r="U10" s="558"/>
    </row>
    <row r="11" spans="1:20" s="503" customFormat="1" ht="22.5" customHeight="1">
      <c r="A11" s="3128" t="s">
        <v>2498</v>
      </c>
      <c r="B11" s="3129"/>
      <c r="C11" s="3130"/>
      <c r="D11" s="3131"/>
      <c r="E11" s="3132"/>
      <c r="F11" s="3133"/>
      <c r="G11" s="3134"/>
      <c r="H11" s="3134"/>
      <c r="I11" s="3134"/>
      <c r="J11" s="3134"/>
      <c r="K11" s="3134"/>
      <c r="L11" s="3134"/>
      <c r="M11" s="3134"/>
      <c r="N11" s="3134"/>
      <c r="O11" s="3134"/>
      <c r="P11" s="3134"/>
      <c r="Q11" s="3134"/>
      <c r="R11" s="3134"/>
      <c r="S11" s="3135"/>
      <c r="T11" s="3136"/>
    </row>
    <row r="12" spans="1:20" s="503" customFormat="1" ht="75.75" customHeight="1">
      <c r="A12" s="1708">
        <v>1</v>
      </c>
      <c r="B12" s="1541" t="s">
        <v>2499</v>
      </c>
      <c r="C12" s="1609" t="s">
        <v>2500</v>
      </c>
      <c r="D12" s="3205" t="s">
        <v>1430</v>
      </c>
      <c r="E12" s="3206">
        <v>3000</v>
      </c>
      <c r="F12" s="3207" t="s">
        <v>1188</v>
      </c>
      <c r="G12" s="3208">
        <v>3</v>
      </c>
      <c r="H12" s="3209"/>
      <c r="I12" s="3209"/>
      <c r="J12" s="3209"/>
      <c r="K12" s="3209"/>
      <c r="L12" s="3209"/>
      <c r="M12" s="3209"/>
      <c r="N12" s="3209"/>
      <c r="O12" s="3209"/>
      <c r="P12" s="3209"/>
      <c r="Q12" s="3209"/>
      <c r="R12" s="3209"/>
      <c r="S12" s="3209"/>
      <c r="T12" s="3210">
        <f>E12*G12</f>
        <v>9000</v>
      </c>
    </row>
    <row r="13" spans="1:20" s="503" customFormat="1" ht="43.5" customHeight="1">
      <c r="A13" s="3211" t="s">
        <v>2501</v>
      </c>
      <c r="B13" s="3212"/>
      <c r="C13" s="3212"/>
      <c r="D13" s="3212"/>
      <c r="E13" s="3213"/>
      <c r="F13" s="3214"/>
      <c r="G13" s="3215"/>
      <c r="H13" s="3216"/>
      <c r="I13" s="3216"/>
      <c r="J13" s="3216"/>
      <c r="K13" s="3216"/>
      <c r="L13" s="3216"/>
      <c r="M13" s="3216"/>
      <c r="N13" s="3216"/>
      <c r="O13" s="3216"/>
      <c r="P13" s="3216"/>
      <c r="Q13" s="3216"/>
      <c r="R13" s="3216"/>
      <c r="S13" s="3216"/>
      <c r="T13" s="3217"/>
    </row>
    <row r="14" spans="1:20" s="503" customFormat="1" ht="99" customHeight="1">
      <c r="A14" s="3218">
        <v>2</v>
      </c>
      <c r="B14" s="3219" t="s">
        <v>2502</v>
      </c>
      <c r="C14" s="1609"/>
      <c r="D14" s="3205" t="s">
        <v>844</v>
      </c>
      <c r="E14" s="3206">
        <v>65000</v>
      </c>
      <c r="F14" s="3207" t="s">
        <v>1188</v>
      </c>
      <c r="G14" s="3208">
        <v>1</v>
      </c>
      <c r="H14" s="3209"/>
      <c r="I14" s="3209"/>
      <c r="J14" s="3209"/>
      <c r="K14" s="3209"/>
      <c r="L14" s="3209"/>
      <c r="M14" s="3209"/>
      <c r="N14" s="3209"/>
      <c r="O14" s="3209"/>
      <c r="P14" s="3209"/>
      <c r="Q14" s="3209"/>
      <c r="R14" s="3209"/>
      <c r="S14" s="3209"/>
      <c r="T14" s="3210">
        <f aca="true" t="shared" si="0" ref="T14:T25">E14*G14</f>
        <v>65000</v>
      </c>
    </row>
    <row r="15" spans="1:20" s="503" customFormat="1" ht="102.75" customHeight="1">
      <c r="A15" s="3218"/>
      <c r="B15" s="3220" t="s">
        <v>2503</v>
      </c>
      <c r="C15" s="3221"/>
      <c r="D15" s="3205" t="s">
        <v>844</v>
      </c>
      <c r="E15" s="3222">
        <v>5000</v>
      </c>
      <c r="F15" s="3207" t="s">
        <v>1188</v>
      </c>
      <c r="G15" s="3208">
        <v>1</v>
      </c>
      <c r="H15" s="3209"/>
      <c r="I15" s="3209"/>
      <c r="J15" s="3209"/>
      <c r="K15" s="3209"/>
      <c r="L15" s="3209"/>
      <c r="M15" s="3209"/>
      <c r="N15" s="3209"/>
      <c r="O15" s="3209"/>
      <c r="P15" s="3209"/>
      <c r="Q15" s="3209"/>
      <c r="R15" s="3209"/>
      <c r="S15" s="3209"/>
      <c r="T15" s="3210">
        <v>5000</v>
      </c>
    </row>
    <row r="16" spans="1:20" s="518" customFormat="1" ht="32.25" customHeight="1">
      <c r="A16" s="3211" t="s">
        <v>2504</v>
      </c>
      <c r="B16" s="3212"/>
      <c r="C16" s="3213"/>
      <c r="D16" s="3223"/>
      <c r="E16" s="3224"/>
      <c r="F16" s="3214"/>
      <c r="G16" s="3225"/>
      <c r="H16" s="3226"/>
      <c r="I16" s="3226"/>
      <c r="J16" s="3226"/>
      <c r="K16" s="3226"/>
      <c r="L16" s="3226"/>
      <c r="M16" s="3226"/>
      <c r="N16" s="3226"/>
      <c r="O16" s="3226"/>
      <c r="P16" s="3226"/>
      <c r="Q16" s="3226"/>
      <c r="R16" s="3226"/>
      <c r="S16" s="3226"/>
      <c r="T16" s="3227"/>
    </row>
    <row r="17" spans="1:20" s="518" customFormat="1" ht="39" customHeight="1">
      <c r="A17" s="1708">
        <v>3</v>
      </c>
      <c r="B17" s="1609" t="s">
        <v>2505</v>
      </c>
      <c r="C17" s="1609"/>
      <c r="D17" s="3205" t="s">
        <v>844</v>
      </c>
      <c r="E17" s="3206">
        <v>3000</v>
      </c>
      <c r="F17" s="3207" t="s">
        <v>1188</v>
      </c>
      <c r="G17" s="3208">
        <v>1</v>
      </c>
      <c r="H17" s="3209"/>
      <c r="I17" s="3209"/>
      <c r="J17" s="3209"/>
      <c r="K17" s="3209"/>
      <c r="L17" s="3209"/>
      <c r="M17" s="3209"/>
      <c r="N17" s="3209"/>
      <c r="O17" s="3209"/>
      <c r="P17" s="3209"/>
      <c r="Q17" s="3209"/>
      <c r="R17" s="3209"/>
      <c r="S17" s="3209"/>
      <c r="T17" s="3210">
        <f aca="true" t="shared" si="1" ref="T17:T20">E17*G17</f>
        <v>3000</v>
      </c>
    </row>
    <row r="18" spans="1:20" s="518" customFormat="1" ht="41.25" customHeight="1">
      <c r="A18" s="3211" t="s">
        <v>2506</v>
      </c>
      <c r="B18" s="3228"/>
      <c r="C18" s="3229"/>
      <c r="D18" s="3223"/>
      <c r="E18" s="3224"/>
      <c r="F18" s="3214"/>
      <c r="G18" s="3225"/>
      <c r="H18" s="3226"/>
      <c r="I18" s="3226"/>
      <c r="J18" s="3226"/>
      <c r="K18" s="3226"/>
      <c r="L18" s="3226"/>
      <c r="M18" s="3226"/>
      <c r="N18" s="3226"/>
      <c r="O18" s="3226"/>
      <c r="P18" s="3226"/>
      <c r="Q18" s="3226"/>
      <c r="R18" s="3226"/>
      <c r="S18" s="3226"/>
      <c r="T18" s="3217">
        <f t="shared" si="1"/>
        <v>0</v>
      </c>
    </row>
    <row r="19" spans="1:20" s="518" customFormat="1" ht="93" customHeight="1">
      <c r="A19" s="1708">
        <v>1</v>
      </c>
      <c r="B19" s="3219" t="s">
        <v>2507</v>
      </c>
      <c r="C19" s="3219"/>
      <c r="D19" s="3205" t="s">
        <v>844</v>
      </c>
      <c r="E19" s="3222">
        <v>12000</v>
      </c>
      <c r="F19" s="3207" t="s">
        <v>1188</v>
      </c>
      <c r="G19" s="3208">
        <v>1</v>
      </c>
      <c r="H19" s="3209"/>
      <c r="I19" s="3209"/>
      <c r="J19" s="3209"/>
      <c r="K19" s="3209"/>
      <c r="L19" s="3209"/>
      <c r="M19" s="3209"/>
      <c r="N19" s="3209"/>
      <c r="O19" s="3209"/>
      <c r="P19" s="3209"/>
      <c r="Q19" s="3209"/>
      <c r="R19" s="3209"/>
      <c r="S19" s="3209"/>
      <c r="T19" s="3210">
        <f t="shared" si="1"/>
        <v>12000</v>
      </c>
    </row>
    <row r="20" spans="1:20" s="518" customFormat="1" ht="80.25" customHeight="1">
      <c r="A20" s="1708">
        <v>2</v>
      </c>
      <c r="B20" s="3230" t="s">
        <v>2508</v>
      </c>
      <c r="C20" s="3230"/>
      <c r="D20" s="3205" t="s">
        <v>844</v>
      </c>
      <c r="E20" s="3222">
        <v>2500</v>
      </c>
      <c r="F20" s="3207" t="s">
        <v>1188</v>
      </c>
      <c r="G20" s="3208">
        <v>1</v>
      </c>
      <c r="H20" s="3209"/>
      <c r="I20" s="3209"/>
      <c r="J20" s="3209"/>
      <c r="K20" s="3209"/>
      <c r="L20" s="3209"/>
      <c r="M20" s="3209"/>
      <c r="N20" s="3209"/>
      <c r="O20" s="3209"/>
      <c r="P20" s="3209"/>
      <c r="Q20" s="3209"/>
      <c r="R20" s="3209"/>
      <c r="S20" s="3209"/>
      <c r="T20" s="3210">
        <f t="shared" si="1"/>
        <v>2500</v>
      </c>
    </row>
    <row r="21" spans="1:20" s="503" customFormat="1" ht="125.25" customHeight="1" thickBot="1">
      <c r="A21" s="3218">
        <v>3</v>
      </c>
      <c r="B21" s="1609" t="s">
        <v>2509</v>
      </c>
      <c r="C21" s="1609">
        <v>0</v>
      </c>
      <c r="D21" s="3205" t="s">
        <v>844</v>
      </c>
      <c r="E21" s="3231">
        <v>10000</v>
      </c>
      <c r="F21" s="3207" t="s">
        <v>1988</v>
      </c>
      <c r="G21" s="3232">
        <v>1</v>
      </c>
      <c r="H21" s="3233"/>
      <c r="I21" s="3234"/>
      <c r="J21" s="3234"/>
      <c r="K21" s="3234"/>
      <c r="L21" s="3234"/>
      <c r="M21" s="3234"/>
      <c r="N21" s="3234"/>
      <c r="O21" s="3234"/>
      <c r="P21" s="3234"/>
      <c r="Q21" s="3234"/>
      <c r="R21" s="3234"/>
      <c r="S21" s="501"/>
      <c r="T21" s="3235">
        <f t="shared" si="0"/>
        <v>10000</v>
      </c>
    </row>
    <row r="22" spans="1:20" s="503" customFormat="1" ht="44.25" customHeight="1" thickBot="1" thickTop="1">
      <c r="A22" s="3211" t="s">
        <v>2510</v>
      </c>
      <c r="B22" s="3212"/>
      <c r="C22" s="3213"/>
      <c r="D22" s="3223"/>
      <c r="E22" s="3236"/>
      <c r="F22" s="3214"/>
      <c r="G22" s="3225"/>
      <c r="H22" s="3226"/>
      <c r="I22" s="3237"/>
      <c r="J22" s="3237"/>
      <c r="K22" s="3237"/>
      <c r="L22" s="3237"/>
      <c r="M22" s="3237"/>
      <c r="N22" s="3237"/>
      <c r="O22" s="3237"/>
      <c r="P22" s="3237"/>
      <c r="Q22" s="3237"/>
      <c r="R22" s="3237"/>
      <c r="S22" s="3238"/>
      <c r="T22" s="3235">
        <f t="shared" si="0"/>
        <v>0</v>
      </c>
    </row>
    <row r="23" spans="1:20" s="503" customFormat="1" ht="155.25" customHeight="1" thickBot="1" thickTop="1">
      <c r="A23" s="1708">
        <v>1</v>
      </c>
      <c r="B23" s="3219" t="s">
        <v>2511</v>
      </c>
      <c r="C23" s="3219"/>
      <c r="D23" s="3205" t="s">
        <v>182</v>
      </c>
      <c r="E23" s="3239">
        <v>26000</v>
      </c>
      <c r="F23" s="3207"/>
      <c r="G23" s="3208">
        <v>1</v>
      </c>
      <c r="H23" s="3209"/>
      <c r="I23" s="3240"/>
      <c r="J23" s="3240"/>
      <c r="K23" s="3240"/>
      <c r="L23" s="3240"/>
      <c r="M23" s="3240"/>
      <c r="N23" s="3240"/>
      <c r="O23" s="3240"/>
      <c r="P23" s="3240"/>
      <c r="Q23" s="3240"/>
      <c r="R23" s="3240"/>
      <c r="S23" s="1548"/>
      <c r="T23" s="3235">
        <f t="shared" si="0"/>
        <v>26000</v>
      </c>
    </row>
    <row r="24" spans="1:20" s="503" customFormat="1" ht="32.25" customHeight="1" thickBot="1" thickTop="1">
      <c r="A24" s="3211" t="s">
        <v>2498</v>
      </c>
      <c r="B24" s="3212"/>
      <c r="C24" s="3213"/>
      <c r="D24" s="3241"/>
      <c r="E24" s="3236"/>
      <c r="F24" s="3214"/>
      <c r="G24" s="3242"/>
      <c r="H24" s="3243"/>
      <c r="I24" s="3244"/>
      <c r="J24" s="3244"/>
      <c r="K24" s="3244"/>
      <c r="L24" s="3244"/>
      <c r="M24" s="3244"/>
      <c r="N24" s="3244"/>
      <c r="O24" s="3244"/>
      <c r="P24" s="3244"/>
      <c r="Q24" s="3244"/>
      <c r="R24" s="3244"/>
      <c r="S24" s="3245"/>
      <c r="T24" s="3246">
        <f t="shared" si="0"/>
        <v>0</v>
      </c>
    </row>
    <row r="25" spans="1:20" s="503" customFormat="1" ht="151.5" customHeight="1" thickBot="1" thickTop="1">
      <c r="A25" s="1708"/>
      <c r="B25" s="3247" t="s">
        <v>2512</v>
      </c>
      <c r="C25" s="3248"/>
      <c r="D25" s="3205" t="s">
        <v>182</v>
      </c>
      <c r="E25" s="3239">
        <v>24000</v>
      </c>
      <c r="F25" s="3207"/>
      <c r="G25" s="3208">
        <v>1</v>
      </c>
      <c r="H25" s="3209"/>
      <c r="I25" s="3240"/>
      <c r="J25" s="3240"/>
      <c r="K25" s="3240"/>
      <c r="L25" s="3240"/>
      <c r="M25" s="3240"/>
      <c r="N25" s="3240"/>
      <c r="O25" s="3240"/>
      <c r="P25" s="3240"/>
      <c r="Q25" s="3240"/>
      <c r="R25" s="3240"/>
      <c r="S25" s="1548"/>
      <c r="T25" s="3235">
        <f t="shared" si="0"/>
        <v>24000</v>
      </c>
    </row>
    <row r="26" spans="1:20" s="518" customFormat="1" ht="28.5" customHeight="1" thickTop="1">
      <c r="A26" s="3211" t="s">
        <v>1064</v>
      </c>
      <c r="B26" s="3213"/>
      <c r="C26" s="3249"/>
      <c r="D26" s="3250"/>
      <c r="E26" s="3251"/>
      <c r="F26" s="3216"/>
      <c r="G26" s="3252"/>
      <c r="H26" s="3216"/>
      <c r="I26" s="3216"/>
      <c r="J26" s="3216"/>
      <c r="K26" s="3216"/>
      <c r="L26" s="3216"/>
      <c r="M26" s="3216"/>
      <c r="N26" s="3216"/>
      <c r="O26" s="3216"/>
      <c r="P26" s="3216"/>
      <c r="Q26" s="3216"/>
      <c r="R26" s="3216"/>
      <c r="S26" s="3216"/>
      <c r="T26" s="1720"/>
    </row>
    <row r="27" spans="1:20" s="518" customFormat="1" ht="27" customHeight="1">
      <c r="A27" s="1708">
        <v>1</v>
      </c>
      <c r="B27" s="1609" t="s">
        <v>2513</v>
      </c>
      <c r="C27" s="3253"/>
      <c r="D27" s="3205" t="s">
        <v>1028</v>
      </c>
      <c r="E27" s="3206">
        <v>300</v>
      </c>
      <c r="F27" s="3209"/>
      <c r="G27" s="3254">
        <v>50</v>
      </c>
      <c r="H27" s="3209"/>
      <c r="I27" s="3209"/>
      <c r="J27" s="3209"/>
      <c r="K27" s="3209"/>
      <c r="L27" s="3209"/>
      <c r="M27" s="3209"/>
      <c r="N27" s="3209"/>
      <c r="O27" s="3209"/>
      <c r="P27" s="3209"/>
      <c r="Q27" s="3209"/>
      <c r="R27" s="3209"/>
      <c r="S27" s="3209"/>
      <c r="T27" s="3210">
        <f>E27*G27</f>
        <v>15000</v>
      </c>
    </row>
    <row r="28" spans="1:20" s="518" customFormat="1" ht="27" customHeight="1" thickBot="1">
      <c r="A28" s="1708">
        <v>2</v>
      </c>
      <c r="B28" s="1609" t="s">
        <v>326</v>
      </c>
      <c r="C28" s="3253"/>
      <c r="D28" s="3205" t="s">
        <v>1028</v>
      </c>
      <c r="E28" s="3206">
        <v>500</v>
      </c>
      <c r="F28" s="3209"/>
      <c r="G28" s="3254">
        <v>10</v>
      </c>
      <c r="H28" s="3209"/>
      <c r="I28" s="3209"/>
      <c r="J28" s="3209"/>
      <c r="K28" s="3209"/>
      <c r="L28" s="3209"/>
      <c r="M28" s="3209"/>
      <c r="N28" s="3209"/>
      <c r="O28" s="3209"/>
      <c r="P28" s="3209"/>
      <c r="Q28" s="3209"/>
      <c r="R28" s="3209"/>
      <c r="S28" s="3209"/>
      <c r="T28" s="3210">
        <f>E28*G28</f>
        <v>5000</v>
      </c>
    </row>
    <row r="29" spans="1:20" ht="23.25" customHeight="1">
      <c r="A29" s="3169" t="s">
        <v>156</v>
      </c>
      <c r="B29" s="3170"/>
      <c r="C29" s="3170"/>
      <c r="D29" s="3170"/>
      <c r="E29" s="3170"/>
      <c r="F29" s="3170"/>
      <c r="G29" s="3170"/>
      <c r="H29" s="3170"/>
      <c r="I29" s="3170"/>
      <c r="J29" s="3170"/>
      <c r="K29" s="3170"/>
      <c r="L29" s="3170"/>
      <c r="M29" s="3170"/>
      <c r="N29" s="3170"/>
      <c r="O29" s="3170"/>
      <c r="P29" s="3170"/>
      <c r="Q29" s="3170"/>
      <c r="R29" s="3170"/>
      <c r="S29" s="3171"/>
      <c r="T29" s="3255">
        <f>SUM(T11:T28)</f>
        <v>176500</v>
      </c>
    </row>
    <row r="30" spans="1:20" ht="13.5" customHeight="1">
      <c r="A30" s="3173"/>
      <c r="B30" s="449"/>
      <c r="C30" s="450"/>
      <c r="D30" s="451"/>
      <c r="E30" s="452"/>
      <c r="F30" s="453"/>
      <c r="G30" s="449"/>
      <c r="H30" s="449"/>
      <c r="I30" s="579"/>
      <c r="J30" s="579"/>
      <c r="K30" s="579"/>
      <c r="L30" s="579"/>
      <c r="M30" s="449"/>
      <c r="N30" s="579"/>
      <c r="O30" s="449"/>
      <c r="P30" s="449"/>
      <c r="Q30" s="449"/>
      <c r="R30" s="449"/>
      <c r="S30" s="454"/>
      <c r="T30" s="3174"/>
    </row>
    <row r="31" spans="1:20" ht="18">
      <c r="A31" s="3175" t="s">
        <v>1274</v>
      </c>
      <c r="B31" s="1217"/>
      <c r="C31" s="2485"/>
      <c r="D31" s="2486"/>
      <c r="E31" s="2487"/>
      <c r="F31" s="2488"/>
      <c r="G31" s="1217"/>
      <c r="H31" s="1217"/>
      <c r="I31" s="1217"/>
      <c r="J31" s="1217"/>
      <c r="K31" s="1217"/>
      <c r="L31" s="1217"/>
      <c r="M31" s="1217"/>
      <c r="N31" s="3176"/>
      <c r="O31" s="3177"/>
      <c r="P31" s="1217"/>
      <c r="Q31" s="1217"/>
      <c r="R31" s="1217"/>
      <c r="S31" s="3102"/>
      <c r="T31" s="3174"/>
    </row>
    <row r="32" spans="1:20" ht="12.75" customHeight="1">
      <c r="A32" s="1217"/>
      <c r="B32" s="1217"/>
      <c r="C32" s="2485"/>
      <c r="D32" s="2486"/>
      <c r="E32" s="2487"/>
      <c r="F32" s="2488"/>
      <c r="G32" s="1217"/>
      <c r="H32" s="1217"/>
      <c r="I32" s="1217"/>
      <c r="J32" s="1217"/>
      <c r="K32" s="1217"/>
      <c r="L32" s="1217"/>
      <c r="M32" s="1217"/>
      <c r="N32" s="1217"/>
      <c r="O32" s="1217"/>
      <c r="P32" s="1217"/>
      <c r="Q32" s="1217"/>
      <c r="R32" s="1217"/>
      <c r="S32" s="3102"/>
      <c r="T32" s="3173"/>
    </row>
    <row r="33" spans="1:20" ht="66" customHeight="1">
      <c r="A33" s="3178" t="s">
        <v>2489</v>
      </c>
      <c r="B33" s="1217"/>
      <c r="C33" s="3179"/>
      <c r="D33" s="3180"/>
      <c r="E33" s="2488"/>
      <c r="F33" s="2486"/>
      <c r="G33" s="2486"/>
      <c r="H33" s="2486"/>
      <c r="I33" s="2486"/>
      <c r="J33" s="2486"/>
      <c r="K33" s="2486"/>
      <c r="L33" s="2486" t="s">
        <v>2490</v>
      </c>
      <c r="M33" s="449"/>
      <c r="N33" s="2486"/>
      <c r="O33" s="2486"/>
      <c r="P33" s="2486"/>
      <c r="Q33" s="2486"/>
      <c r="R33" s="449"/>
      <c r="S33" s="3181"/>
      <c r="T33" s="449"/>
    </row>
    <row r="34" spans="1:20" ht="15">
      <c r="A34" s="3178"/>
      <c r="B34" s="3182" t="s">
        <v>2514</v>
      </c>
      <c r="C34" s="3183"/>
      <c r="D34" s="3180"/>
      <c r="E34" s="2488"/>
      <c r="F34" s="2486"/>
      <c r="G34" s="2486"/>
      <c r="H34" s="2486"/>
      <c r="I34" s="2486"/>
      <c r="J34" s="2486"/>
      <c r="K34" s="2486"/>
      <c r="L34" s="2486"/>
      <c r="M34" s="3184" t="s">
        <v>2492</v>
      </c>
      <c r="N34" s="3184"/>
      <c r="O34" s="3184"/>
      <c r="P34" s="3184"/>
      <c r="Q34" s="3184"/>
      <c r="R34" s="3185"/>
      <c r="S34" s="1886"/>
      <c r="T34" s="449"/>
    </row>
    <row r="35" spans="1:20" ht="15.75">
      <c r="A35" s="1217"/>
      <c r="B35" s="2486" t="s">
        <v>2515</v>
      </c>
      <c r="C35" s="2485"/>
      <c r="D35" s="2486"/>
      <c r="E35" s="2487"/>
      <c r="F35" s="2488"/>
      <c r="G35" s="1217"/>
      <c r="H35" s="1217"/>
      <c r="I35" s="1217"/>
      <c r="J35" s="1217"/>
      <c r="K35" s="1217"/>
      <c r="L35" s="1217"/>
      <c r="M35" s="3186" t="s">
        <v>2494</v>
      </c>
      <c r="N35" s="3186"/>
      <c r="O35" s="3186"/>
      <c r="P35" s="3186"/>
      <c r="Q35" s="3186"/>
      <c r="R35" s="3186"/>
      <c r="S35" s="3186"/>
      <c r="T35" s="3173"/>
    </row>
    <row r="36" spans="1:20" ht="15.75">
      <c r="A36" s="1217"/>
      <c r="B36" s="1217"/>
      <c r="C36" s="2485"/>
      <c r="D36" s="2486"/>
      <c r="E36" s="2487"/>
      <c r="F36" s="2488"/>
      <c r="G36" s="1217"/>
      <c r="H36" s="1217"/>
      <c r="I36" s="1217"/>
      <c r="J36" s="1217"/>
      <c r="K36" s="1217"/>
      <c r="L36" s="1217"/>
      <c r="M36" s="802" t="s">
        <v>2516</v>
      </c>
      <c r="N36" s="802"/>
      <c r="O36" s="802"/>
      <c r="P36" s="802"/>
      <c r="Q36" s="802"/>
      <c r="R36" s="802"/>
      <c r="S36" s="3256"/>
      <c r="T36" s="3257"/>
    </row>
    <row r="37" ht="15">
      <c r="T37" s="577"/>
    </row>
    <row r="38" ht="15">
      <c r="T38" s="577"/>
    </row>
    <row r="39" ht="15">
      <c r="T39" s="577"/>
    </row>
    <row r="40" ht="15">
      <c r="T40" s="577"/>
    </row>
    <row r="41" ht="15">
      <c r="T41" s="577"/>
    </row>
    <row r="42" ht="15">
      <c r="T42" s="577"/>
    </row>
    <row r="43" ht="15">
      <c r="T43" s="577"/>
    </row>
    <row r="44" ht="15">
      <c r="T44" s="577"/>
    </row>
    <row r="45" ht="15">
      <c r="T45" s="577"/>
    </row>
    <row r="46" ht="15">
      <c r="T46" s="577"/>
    </row>
    <row r="47" ht="15">
      <c r="T47" s="577"/>
    </row>
    <row r="48" ht="15">
      <c r="T48" s="577"/>
    </row>
    <row r="49" ht="15">
      <c r="T49" s="577"/>
    </row>
    <row r="50" ht="15">
      <c r="T50" s="577"/>
    </row>
    <row r="51" ht="15">
      <c r="T51" s="577"/>
    </row>
    <row r="52" ht="15">
      <c r="T52" s="577"/>
    </row>
    <row r="53" ht="15">
      <c r="T53" s="577"/>
    </row>
    <row r="54" ht="15">
      <c r="T54" s="577"/>
    </row>
    <row r="55" ht="15">
      <c r="T55" s="577"/>
    </row>
    <row r="56" ht="15">
      <c r="T56" s="577"/>
    </row>
    <row r="57" ht="15">
      <c r="T57" s="577"/>
    </row>
    <row r="58" ht="15">
      <c r="T58" s="577"/>
    </row>
    <row r="59" ht="15">
      <c r="T59" s="577"/>
    </row>
    <row r="60" ht="15">
      <c r="T60" s="577"/>
    </row>
    <row r="61" ht="15">
      <c r="T61" s="577"/>
    </row>
    <row r="62" ht="15">
      <c r="T62" s="577"/>
    </row>
    <row r="63" ht="15">
      <c r="T63" s="577"/>
    </row>
    <row r="64" ht="15">
      <c r="T64" s="577"/>
    </row>
    <row r="65" ht="15">
      <c r="T65" s="577"/>
    </row>
    <row r="66" ht="15">
      <c r="T66" s="577"/>
    </row>
    <row r="67" ht="15">
      <c r="T67" s="577"/>
    </row>
    <row r="68" ht="15">
      <c r="T68" s="577"/>
    </row>
  </sheetData>
  <mergeCells count="24">
    <mergeCell ref="A22:C22"/>
    <mergeCell ref="A24:C24"/>
    <mergeCell ref="A26:B26"/>
    <mergeCell ref="A29:S29"/>
    <mergeCell ref="B34:C34"/>
    <mergeCell ref="M35:S35"/>
    <mergeCell ref="G9:S9"/>
    <mergeCell ref="T9:T10"/>
    <mergeCell ref="A11:B11"/>
    <mergeCell ref="A13:E13"/>
    <mergeCell ref="A16:C16"/>
    <mergeCell ref="A18:C18"/>
    <mergeCell ref="A9:A10"/>
    <mergeCell ref="B9:B10"/>
    <mergeCell ref="C9:C10"/>
    <mergeCell ref="D9:D10"/>
    <mergeCell ref="E9:E10"/>
    <mergeCell ref="F9:F10"/>
    <mergeCell ref="A1:T1"/>
    <mergeCell ref="A2:T2"/>
    <mergeCell ref="A3:T3"/>
    <mergeCell ref="A4:T4"/>
    <mergeCell ref="A7:C7"/>
    <mergeCell ref="D7:E7"/>
  </mergeCells>
  <printOptions horizontalCentered="1"/>
  <pageMargins left="0.25" right="0.25" top="0.75" bottom="0.75" header="0.3" footer="0.3"/>
  <pageSetup fitToHeight="0" fitToWidth="0" horizontalDpi="600" verticalDpi="600" orientation="landscape" paperSize="5" scale="82" r:id="rId1"/>
  <headerFooter scaleWithDoc="0" alignWithMargins="0">
    <oddFooter>&amp;RPage &amp;P</oddFooter>
  </headerFooter>
  <rowBreaks count="1" manualBreakCount="1">
    <brk id="1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zoomScale="90" zoomScaleNormal="90" zoomScaleSheetLayoutView="100" workbookViewId="0" topLeftCell="A1">
      <selection activeCell="A9" sqref="A9"/>
    </sheetView>
  </sheetViews>
  <sheetFormatPr defaultColWidth="9.140625" defaultRowHeight="15"/>
  <cols>
    <col min="1" max="1" width="5.421875" style="443" customWidth="1"/>
    <col min="2" max="2" width="10.00390625" style="0" customWidth="1"/>
    <col min="3" max="3" width="20.421875" style="0" customWidth="1"/>
    <col min="4" max="4" width="4.8515625" style="0" customWidth="1"/>
    <col min="5" max="5" width="7.57421875" style="0" customWidth="1"/>
    <col min="6" max="6" width="9.7109375" style="358" customWidth="1"/>
    <col min="7" max="7" width="12.57421875" style="359" customWidth="1"/>
    <col min="8" max="8" width="12.8515625" style="0" customWidth="1"/>
    <col min="9" max="20" width="3.7109375" style="0" customWidth="1"/>
    <col min="21" max="21" width="6.140625" style="0" customWidth="1"/>
    <col min="22" max="22" width="12.57421875" style="0" customWidth="1"/>
    <col min="23" max="34" width="6.421875" style="0" customWidth="1"/>
  </cols>
  <sheetData>
    <row r="1" spans="1:22" ht="1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ht="1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</row>
    <row r="3" spans="1:22" ht="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</row>
    <row r="4" spans="1:34" ht="15">
      <c r="A4" s="331" t="s">
        <v>251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</row>
    <row r="5" spans="1:34" ht="15">
      <c r="A5" s="331" t="s">
        <v>252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</row>
    <row r="6" spans="1:34" ht="15.75" customHeight="1">
      <c r="A6" s="333" t="s">
        <v>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</row>
    <row r="7" spans="1:21" ht="6.75" customHeight="1">
      <c r="A7" s="429"/>
      <c r="B7" s="336"/>
      <c r="C7" s="336"/>
      <c r="D7" s="336"/>
      <c r="E7" s="336"/>
      <c r="F7" s="335"/>
      <c r="G7" s="337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</row>
    <row r="8" spans="1:34" ht="16.5" customHeight="1">
      <c r="A8" s="333" t="s">
        <v>250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</row>
    <row r="9" spans="1:34" ht="15" customHeight="1">
      <c r="A9" s="429"/>
      <c r="B9" s="336"/>
      <c r="C9" s="336"/>
      <c r="D9" s="336"/>
      <c r="E9" s="333"/>
      <c r="F9" s="333"/>
      <c r="G9" s="333"/>
      <c r="H9" s="333"/>
      <c r="I9" s="333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</row>
    <row r="10" spans="1:21" ht="15">
      <c r="A10" s="430" t="s">
        <v>253</v>
      </c>
      <c r="B10" s="346"/>
      <c r="C10" s="342" t="s">
        <v>254</v>
      </c>
      <c r="D10" s="343"/>
      <c r="E10" s="343"/>
      <c r="F10" s="344"/>
      <c r="G10" s="345"/>
      <c r="H10" s="346"/>
      <c r="I10" s="346"/>
      <c r="J10" s="346"/>
      <c r="K10" s="346"/>
      <c r="L10" s="346"/>
      <c r="M10" s="346"/>
      <c r="N10" s="336"/>
      <c r="O10" s="336"/>
      <c r="P10" s="336"/>
      <c r="Q10" s="336"/>
      <c r="R10" s="336"/>
      <c r="S10" s="336"/>
      <c r="T10" s="336"/>
      <c r="U10" s="336"/>
    </row>
    <row r="11" spans="1:21" ht="14.25" customHeight="1">
      <c r="A11" s="431" t="s">
        <v>133</v>
      </c>
      <c r="B11" s="346"/>
      <c r="C11" s="342"/>
      <c r="D11" s="343"/>
      <c r="E11" s="343"/>
      <c r="F11" s="344"/>
      <c r="G11" s="345"/>
      <c r="H11" s="346" t="s">
        <v>255</v>
      </c>
      <c r="I11" s="348"/>
      <c r="J11" s="348"/>
      <c r="K11" s="348"/>
      <c r="L11" s="348"/>
      <c r="M11" s="348"/>
      <c r="N11" s="336"/>
      <c r="O11" s="336"/>
      <c r="P11" s="336"/>
      <c r="Q11" s="336"/>
      <c r="R11" s="336"/>
      <c r="S11" s="336"/>
      <c r="T11" s="336"/>
      <c r="U11" s="336"/>
    </row>
    <row r="12" spans="1:21" ht="15" customHeight="1">
      <c r="A12" s="430" t="s">
        <v>256</v>
      </c>
      <c r="B12" s="346"/>
      <c r="C12" s="346"/>
      <c r="D12" s="346"/>
      <c r="E12" s="346"/>
      <c r="F12" s="349"/>
      <c r="G12" s="345"/>
      <c r="H12" s="346"/>
      <c r="I12" s="346"/>
      <c r="J12" s="346"/>
      <c r="K12" s="346"/>
      <c r="L12" s="346"/>
      <c r="M12" s="346"/>
      <c r="N12" s="336"/>
      <c r="O12" s="336"/>
      <c r="P12" s="336"/>
      <c r="Q12" s="336"/>
      <c r="R12" s="336"/>
      <c r="S12" s="336"/>
      <c r="T12" s="336"/>
      <c r="U12" s="336"/>
    </row>
    <row r="13" spans="1:37" ht="15.75" customHeight="1">
      <c r="A13" s="350" t="s">
        <v>136</v>
      </c>
      <c r="B13" s="351" t="s">
        <v>137</v>
      </c>
      <c r="C13" s="351"/>
      <c r="D13" s="352" t="s">
        <v>257</v>
      </c>
      <c r="E13" s="353"/>
      <c r="F13" s="354" t="s">
        <v>139</v>
      </c>
      <c r="G13" s="350" t="s">
        <v>140</v>
      </c>
      <c r="H13" s="354" t="s">
        <v>141</v>
      </c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0" t="s">
        <v>143</v>
      </c>
      <c r="W13" s="356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8"/>
      <c r="AJ13" s="359"/>
      <c r="AK13" s="359"/>
    </row>
    <row r="14" spans="1:34" ht="23.25" customHeight="1">
      <c r="A14" s="350"/>
      <c r="B14" s="351"/>
      <c r="C14" s="351"/>
      <c r="D14" s="360"/>
      <c r="E14" s="361"/>
      <c r="F14" s="362"/>
      <c r="G14" s="350"/>
      <c r="H14" s="362"/>
      <c r="I14" s="363" t="s">
        <v>144</v>
      </c>
      <c r="J14" s="363" t="s">
        <v>145</v>
      </c>
      <c r="K14" s="363" t="s">
        <v>146</v>
      </c>
      <c r="L14" s="363" t="s">
        <v>147</v>
      </c>
      <c r="M14" s="363" t="s">
        <v>148</v>
      </c>
      <c r="N14" s="363" t="s">
        <v>149</v>
      </c>
      <c r="O14" s="363" t="s">
        <v>150</v>
      </c>
      <c r="P14" s="363" t="s">
        <v>151</v>
      </c>
      <c r="Q14" s="363" t="s">
        <v>258</v>
      </c>
      <c r="R14" s="363" t="s">
        <v>153</v>
      </c>
      <c r="S14" s="363" t="s">
        <v>259</v>
      </c>
      <c r="T14" s="364" t="s">
        <v>155</v>
      </c>
      <c r="U14" s="363" t="s">
        <v>156</v>
      </c>
      <c r="V14" s="350"/>
      <c r="W14" s="365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</row>
    <row r="15" spans="1:34" ht="17.1" customHeight="1">
      <c r="A15" s="432"/>
      <c r="B15" s="405" t="s">
        <v>397</v>
      </c>
      <c r="C15" s="405"/>
      <c r="D15" s="355"/>
      <c r="E15" s="355"/>
      <c r="F15" s="369"/>
      <c r="G15" s="370"/>
      <c r="H15" s="369"/>
      <c r="I15" s="371"/>
      <c r="J15" s="371"/>
      <c r="K15" s="371"/>
      <c r="L15" s="371"/>
      <c r="M15" s="371"/>
      <c r="N15" s="371"/>
      <c r="O15" s="372"/>
      <c r="P15" s="371"/>
      <c r="Q15" s="371"/>
      <c r="R15" s="371"/>
      <c r="S15" s="371"/>
      <c r="T15" s="371"/>
      <c r="U15" s="373"/>
      <c r="V15" s="374">
        <f>U15*G15</f>
        <v>0</v>
      </c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</row>
    <row r="16" spans="1:34" ht="17.1" customHeight="1">
      <c r="A16" s="433"/>
      <c r="B16" s="434" t="s">
        <v>237</v>
      </c>
      <c r="C16" s="434"/>
      <c r="D16" s="355"/>
      <c r="E16" s="355"/>
      <c r="F16" s="369"/>
      <c r="G16" s="370"/>
      <c r="H16" s="369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3"/>
      <c r="V16" s="374">
        <f aca="true" t="shared" si="0" ref="V16:V26">U16*G16</f>
        <v>0</v>
      </c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</row>
    <row r="17" spans="1:34" ht="17.1" customHeight="1">
      <c r="A17" s="376">
        <v>1</v>
      </c>
      <c r="B17" s="379" t="s">
        <v>398</v>
      </c>
      <c r="C17" s="379"/>
      <c r="D17" s="355"/>
      <c r="E17" s="355"/>
      <c r="F17" s="369" t="s">
        <v>182</v>
      </c>
      <c r="G17" s="370">
        <v>30000</v>
      </c>
      <c r="H17" s="369" t="s">
        <v>263</v>
      </c>
      <c r="I17" s="371"/>
      <c r="J17" s="371"/>
      <c r="K17" s="371">
        <v>1</v>
      </c>
      <c r="L17" s="371"/>
      <c r="M17" s="371"/>
      <c r="N17" s="371"/>
      <c r="O17" s="371"/>
      <c r="P17" s="371"/>
      <c r="Q17" s="371"/>
      <c r="R17" s="371"/>
      <c r="S17" s="371"/>
      <c r="T17" s="371"/>
      <c r="U17" s="373">
        <f aca="true" t="shared" si="1" ref="U17:U26">SUM(I17:T17)</f>
        <v>1</v>
      </c>
      <c r="V17" s="374">
        <f t="shared" si="0"/>
        <v>30000</v>
      </c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</row>
    <row r="18" spans="1:34" ht="17.1" customHeight="1">
      <c r="A18" s="376">
        <f>A17+1</f>
        <v>2</v>
      </c>
      <c r="B18" s="379" t="s">
        <v>399</v>
      </c>
      <c r="C18" s="379"/>
      <c r="D18" s="355"/>
      <c r="E18" s="355"/>
      <c r="F18" s="369" t="s">
        <v>182</v>
      </c>
      <c r="G18" s="370">
        <v>15000</v>
      </c>
      <c r="H18" s="369" t="s">
        <v>263</v>
      </c>
      <c r="I18" s="371"/>
      <c r="J18" s="371"/>
      <c r="K18" s="372">
        <v>1</v>
      </c>
      <c r="L18" s="371"/>
      <c r="M18" s="371"/>
      <c r="N18" s="371"/>
      <c r="O18" s="371"/>
      <c r="P18" s="371"/>
      <c r="Q18" s="371"/>
      <c r="R18" s="371"/>
      <c r="S18" s="371"/>
      <c r="T18" s="371"/>
      <c r="U18" s="373">
        <f t="shared" si="1"/>
        <v>1</v>
      </c>
      <c r="V18" s="374">
        <f t="shared" si="0"/>
        <v>15000</v>
      </c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</row>
    <row r="19" spans="1:34" ht="17.1" customHeight="1">
      <c r="A19" s="376">
        <f aca="true" t="shared" si="2" ref="A19:A21">A18+1</f>
        <v>3</v>
      </c>
      <c r="B19" s="379" t="s">
        <v>400</v>
      </c>
      <c r="C19" s="379"/>
      <c r="D19" s="355"/>
      <c r="E19" s="355"/>
      <c r="F19" s="369" t="s">
        <v>182</v>
      </c>
      <c r="G19" s="370">
        <v>2000</v>
      </c>
      <c r="H19" s="369" t="s">
        <v>263</v>
      </c>
      <c r="I19" s="371"/>
      <c r="J19" s="371"/>
      <c r="K19" s="371">
        <v>1</v>
      </c>
      <c r="L19" s="371"/>
      <c r="M19" s="371"/>
      <c r="N19" s="371"/>
      <c r="O19" s="371"/>
      <c r="P19" s="371"/>
      <c r="Q19" s="371"/>
      <c r="R19" s="371"/>
      <c r="S19" s="371"/>
      <c r="T19" s="371"/>
      <c r="U19" s="373">
        <f t="shared" si="1"/>
        <v>1</v>
      </c>
      <c r="V19" s="374">
        <f t="shared" si="0"/>
        <v>2000</v>
      </c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</row>
    <row r="20" spans="1:34" ht="108" customHeight="1">
      <c r="A20" s="376">
        <f t="shared" si="2"/>
        <v>4</v>
      </c>
      <c r="B20" s="423" t="s">
        <v>401</v>
      </c>
      <c r="C20" s="379"/>
      <c r="D20" s="355"/>
      <c r="E20" s="355"/>
      <c r="F20" s="369" t="s">
        <v>182</v>
      </c>
      <c r="G20" s="370">
        <v>50000</v>
      </c>
      <c r="H20" s="369" t="s">
        <v>263</v>
      </c>
      <c r="I20" s="371"/>
      <c r="J20" s="371"/>
      <c r="K20" s="371">
        <v>1</v>
      </c>
      <c r="L20" s="371"/>
      <c r="M20" s="371"/>
      <c r="N20" s="371"/>
      <c r="O20" s="371"/>
      <c r="P20" s="371"/>
      <c r="Q20" s="371"/>
      <c r="R20" s="371"/>
      <c r="S20" s="371"/>
      <c r="T20" s="371"/>
      <c r="U20" s="373">
        <f aca="true" t="shared" si="3" ref="U20:U21">SUM(I20:T20)</f>
        <v>1</v>
      </c>
      <c r="V20" s="374">
        <f t="shared" si="0"/>
        <v>50000</v>
      </c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</row>
    <row r="21" spans="1:34" ht="21" customHeight="1">
      <c r="A21" s="376">
        <f t="shared" si="2"/>
        <v>5</v>
      </c>
      <c r="B21" s="379" t="s">
        <v>402</v>
      </c>
      <c r="C21" s="379"/>
      <c r="D21" s="355"/>
      <c r="E21" s="355"/>
      <c r="F21" s="369" t="s">
        <v>182</v>
      </c>
      <c r="G21" s="370">
        <v>3000</v>
      </c>
      <c r="H21" s="369" t="s">
        <v>263</v>
      </c>
      <c r="I21" s="371"/>
      <c r="J21" s="371"/>
      <c r="K21" s="371">
        <v>1</v>
      </c>
      <c r="L21" s="371"/>
      <c r="M21" s="371"/>
      <c r="N21" s="371"/>
      <c r="O21" s="371"/>
      <c r="P21" s="371"/>
      <c r="Q21" s="371"/>
      <c r="R21" s="371"/>
      <c r="S21" s="371"/>
      <c r="T21" s="371"/>
      <c r="U21" s="373">
        <f t="shared" si="3"/>
        <v>1</v>
      </c>
      <c r="V21" s="374">
        <f t="shared" si="0"/>
        <v>3000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</row>
    <row r="22" spans="1:34" ht="17.1" customHeight="1">
      <c r="A22" s="433"/>
      <c r="B22" s="435" t="s">
        <v>230</v>
      </c>
      <c r="C22" s="435"/>
      <c r="D22" s="355"/>
      <c r="E22" s="355"/>
      <c r="F22" s="369"/>
      <c r="G22" s="370"/>
      <c r="H22" s="369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3"/>
      <c r="V22" s="374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</row>
    <row r="23" spans="1:34" ht="36" customHeight="1">
      <c r="A23" s="376">
        <v>1</v>
      </c>
      <c r="B23" s="436" t="s">
        <v>403</v>
      </c>
      <c r="C23" s="437"/>
      <c r="D23" s="355"/>
      <c r="E23" s="355"/>
      <c r="F23" s="369" t="s">
        <v>404</v>
      </c>
      <c r="G23" s="370">
        <v>25000</v>
      </c>
      <c r="H23" s="369" t="s">
        <v>263</v>
      </c>
      <c r="I23" s="371"/>
      <c r="J23" s="371"/>
      <c r="K23" s="371">
        <v>1</v>
      </c>
      <c r="L23" s="371"/>
      <c r="M23" s="371"/>
      <c r="N23" s="371"/>
      <c r="O23" s="371"/>
      <c r="P23" s="371"/>
      <c r="Q23" s="371"/>
      <c r="R23" s="371"/>
      <c r="S23" s="371"/>
      <c r="T23" s="371"/>
      <c r="U23" s="373">
        <f t="shared" si="1"/>
        <v>1</v>
      </c>
      <c r="V23" s="374">
        <f t="shared" si="0"/>
        <v>25000</v>
      </c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</row>
    <row r="24" spans="1:34" ht="37.5" customHeight="1">
      <c r="A24" s="376">
        <v>2</v>
      </c>
      <c r="B24" s="438" t="s">
        <v>405</v>
      </c>
      <c r="C24" s="438"/>
      <c r="D24" s="355" t="s">
        <v>406</v>
      </c>
      <c r="E24" s="355"/>
      <c r="F24" s="369" t="s">
        <v>182</v>
      </c>
      <c r="G24" s="370">
        <v>35000</v>
      </c>
      <c r="H24" s="369" t="s">
        <v>263</v>
      </c>
      <c r="I24" s="371"/>
      <c r="J24" s="371"/>
      <c r="K24" s="371">
        <v>1</v>
      </c>
      <c r="L24" s="371"/>
      <c r="M24" s="371"/>
      <c r="N24" s="371"/>
      <c r="O24" s="371"/>
      <c r="P24" s="371"/>
      <c r="Q24" s="371"/>
      <c r="R24" s="371"/>
      <c r="S24" s="371"/>
      <c r="T24" s="371"/>
      <c r="U24" s="373">
        <f t="shared" si="1"/>
        <v>1</v>
      </c>
      <c r="V24" s="374">
        <f t="shared" si="0"/>
        <v>35000</v>
      </c>
      <c r="W24" s="378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</row>
    <row r="25" spans="1:34" ht="17.1" customHeight="1">
      <c r="A25" s="376">
        <v>3</v>
      </c>
      <c r="B25" s="377" t="s">
        <v>407</v>
      </c>
      <c r="C25" s="377"/>
      <c r="D25" s="355"/>
      <c r="E25" s="355"/>
      <c r="F25" s="369" t="s">
        <v>182</v>
      </c>
      <c r="G25" s="370">
        <v>10000</v>
      </c>
      <c r="H25" s="369" t="s">
        <v>263</v>
      </c>
      <c r="I25" s="371"/>
      <c r="J25" s="371"/>
      <c r="K25" s="371">
        <v>2</v>
      </c>
      <c r="L25" s="371"/>
      <c r="M25" s="371"/>
      <c r="N25" s="371"/>
      <c r="O25" s="371"/>
      <c r="P25" s="371"/>
      <c r="Q25" s="371"/>
      <c r="R25" s="371"/>
      <c r="S25" s="371"/>
      <c r="T25" s="371"/>
      <c r="U25" s="373">
        <f t="shared" si="1"/>
        <v>2</v>
      </c>
      <c r="V25" s="374">
        <f t="shared" si="0"/>
        <v>20000</v>
      </c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</row>
    <row r="26" spans="1:34" ht="17.1" customHeight="1" thickBot="1">
      <c r="A26" s="376">
        <v>4</v>
      </c>
      <c r="B26" s="439" t="s">
        <v>408</v>
      </c>
      <c r="C26" s="377"/>
      <c r="D26" s="355"/>
      <c r="E26" s="355"/>
      <c r="F26" s="369" t="s">
        <v>182</v>
      </c>
      <c r="G26" s="370">
        <v>20000</v>
      </c>
      <c r="H26" s="369" t="s">
        <v>263</v>
      </c>
      <c r="I26" s="371"/>
      <c r="J26" s="371"/>
      <c r="K26" s="371">
        <v>1</v>
      </c>
      <c r="L26" s="371"/>
      <c r="M26" s="371"/>
      <c r="N26" s="371"/>
      <c r="O26" s="371"/>
      <c r="P26" s="371"/>
      <c r="Q26" s="371"/>
      <c r="R26" s="371"/>
      <c r="S26" s="371"/>
      <c r="T26" s="371"/>
      <c r="U26" s="373">
        <f t="shared" si="1"/>
        <v>1</v>
      </c>
      <c r="V26" s="374">
        <f t="shared" si="0"/>
        <v>20000</v>
      </c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</row>
    <row r="27" spans="1:34" ht="17.25" customHeight="1" thickTop="1">
      <c r="A27" s="440" t="s">
        <v>333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2"/>
      <c r="V27" s="385">
        <f>SUM(V15:V26)</f>
        <v>200000</v>
      </c>
      <c r="W27" s="386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</row>
    <row r="28" spans="1:34" ht="17.25" customHeight="1">
      <c r="A28" s="406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7"/>
      <c r="W28" s="386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</row>
    <row r="29" spans="1:34" ht="17.25" customHeight="1">
      <c r="A29" s="406"/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7"/>
      <c r="W29" s="386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</row>
    <row r="30" spans="1:34" ht="17.25" customHeight="1">
      <c r="A30" s="406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7"/>
      <c r="W30" s="386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</row>
    <row r="31" spans="1:34" ht="17.25" customHeight="1">
      <c r="A31" s="406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7"/>
      <c r="W31" s="386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</row>
    <row r="32" spans="1:34" ht="23.25" customHeight="1">
      <c r="A32" s="389" t="s">
        <v>334</v>
      </c>
      <c r="B32" s="389" t="s">
        <v>335</v>
      </c>
      <c r="C32" s="390"/>
      <c r="D32" s="390"/>
      <c r="E32" s="390"/>
      <c r="F32" s="391"/>
      <c r="G32" s="390"/>
      <c r="H32" s="390"/>
      <c r="I32" s="390"/>
      <c r="J32" s="390"/>
      <c r="K32" s="390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3"/>
      <c r="W32" s="39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" customHeight="1">
      <c r="A33" s="397"/>
      <c r="B33" s="392"/>
      <c r="C33" s="392"/>
      <c r="D33" s="392"/>
      <c r="E33" s="392"/>
      <c r="F33" s="391"/>
      <c r="G33" s="390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3"/>
      <c r="W33" s="39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>
      <c r="A34" s="397"/>
      <c r="B34" s="392"/>
      <c r="C34" s="392" t="s">
        <v>336</v>
      </c>
      <c r="D34" s="392"/>
      <c r="E34" s="392"/>
      <c r="F34" s="391"/>
      <c r="G34" s="390"/>
      <c r="H34" s="392"/>
      <c r="I34" s="394" t="s">
        <v>337</v>
      </c>
      <c r="J34" s="394"/>
      <c r="K34" s="394"/>
      <c r="L34" s="392"/>
      <c r="M34" s="394"/>
      <c r="N34" s="394"/>
      <c r="O34" s="394"/>
      <c r="P34" s="392"/>
      <c r="Q34" s="392"/>
      <c r="R34" s="392"/>
      <c r="S34" s="392"/>
      <c r="T34" s="392"/>
      <c r="U34" s="392"/>
      <c r="V34" s="393"/>
      <c r="W34" s="39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>
      <c r="A35" s="397"/>
      <c r="B35" s="392"/>
      <c r="C35" s="392"/>
      <c r="D35" s="392"/>
      <c r="E35" s="392"/>
      <c r="F35" s="391"/>
      <c r="G35" s="390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3"/>
      <c r="W35" s="39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>
      <c r="A36" s="397"/>
      <c r="B36" s="395"/>
      <c r="C36" s="396" t="str">
        <f>L36</f>
        <v>CELINE PAULA G. CALVEZ, RPh, MBA</v>
      </c>
      <c r="D36" s="396"/>
      <c r="E36" s="396"/>
      <c r="F36" s="396"/>
      <c r="G36" s="396"/>
      <c r="H36" s="396"/>
      <c r="I36" s="396"/>
      <c r="J36" s="396"/>
      <c r="K36" s="396"/>
      <c r="L36" s="396" t="s">
        <v>338</v>
      </c>
      <c r="M36" s="396"/>
      <c r="N36" s="396"/>
      <c r="O36" s="396"/>
      <c r="P36" s="396"/>
      <c r="Q36" s="396"/>
      <c r="R36" s="396"/>
      <c r="S36" s="396"/>
      <c r="T36" s="396"/>
      <c r="U36" s="396"/>
      <c r="V36" s="393"/>
      <c r="W36" s="39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>
      <c r="A37" s="397"/>
      <c r="B37" s="397"/>
      <c r="C37" s="396" t="str">
        <f>L37</f>
        <v>Municipal Administrator</v>
      </c>
      <c r="D37" s="396"/>
      <c r="E37" s="396"/>
      <c r="F37" s="396"/>
      <c r="G37" s="396"/>
      <c r="H37" s="394"/>
      <c r="I37" s="394"/>
      <c r="J37" s="394"/>
      <c r="K37" s="394"/>
      <c r="L37" s="394" t="s">
        <v>339</v>
      </c>
      <c r="M37" s="394"/>
      <c r="N37" s="394"/>
      <c r="O37" s="394"/>
      <c r="P37" s="394"/>
      <c r="Q37" s="394"/>
      <c r="R37" s="394"/>
      <c r="S37" s="394"/>
      <c r="T37" s="394"/>
      <c r="U37" s="394"/>
      <c r="V37" s="393"/>
      <c r="W37" s="39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23" ht="15">
      <c r="A38" s="397"/>
      <c r="B38" s="392"/>
      <c r="C38" s="392"/>
      <c r="D38" s="392"/>
      <c r="E38" s="392"/>
      <c r="F38" s="391"/>
      <c r="G38" s="390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3"/>
      <c r="W38" s="393"/>
    </row>
  </sheetData>
  <mergeCells count="49">
    <mergeCell ref="C37:G37"/>
    <mergeCell ref="H37:K37"/>
    <mergeCell ref="L37:U37"/>
    <mergeCell ref="A27:U27"/>
    <mergeCell ref="I34:K34"/>
    <mergeCell ref="M34:O34"/>
    <mergeCell ref="C36:G36"/>
    <mergeCell ref="H36:K36"/>
    <mergeCell ref="L36:U36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A8:V8"/>
    <mergeCell ref="E9:I9"/>
    <mergeCell ref="A13:A14"/>
    <mergeCell ref="B13:C14"/>
    <mergeCell ref="D13:E14"/>
    <mergeCell ref="F13:F14"/>
    <mergeCell ref="G13:G14"/>
    <mergeCell ref="H13:H14"/>
    <mergeCell ref="I13:U13"/>
    <mergeCell ref="V13:V14"/>
    <mergeCell ref="A1:V1"/>
    <mergeCell ref="A2:V2"/>
    <mergeCell ref="A3:V3"/>
    <mergeCell ref="A4:V4"/>
    <mergeCell ref="A5:V5"/>
    <mergeCell ref="A6:V6"/>
  </mergeCells>
  <printOptions/>
  <pageMargins left="0.07874015748031496" right="0.07874015748031496" top="0.1968503937007874" bottom="0.07874015748031496" header="0.31496062992125984" footer="0.31496062992125984"/>
  <pageSetup fitToWidth="0" horizontalDpi="600" verticalDpi="600" orientation="landscape" paperSize="9" r:id="rId1"/>
  <rowBreaks count="2" manualBreakCount="2">
    <brk id="38" max="16383" man="1"/>
    <brk id="43" max="16383" man="1"/>
  </rowBreaks>
  <colBreaks count="1" manualBreakCount="1">
    <brk id="22" min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 A10</dc:creator>
  <cp:keywords/>
  <dc:description/>
  <cp:lastModifiedBy>DELL</cp:lastModifiedBy>
  <cp:lastPrinted>2020-01-16T05:26:36Z</cp:lastPrinted>
  <dcterms:created xsi:type="dcterms:W3CDTF">2016-07-15T02:57:51Z</dcterms:created>
  <dcterms:modified xsi:type="dcterms:W3CDTF">2020-01-31T07:45:19Z</dcterms:modified>
  <cp:category/>
  <cp:version/>
  <cp:contentType/>
  <cp:contentStatus/>
</cp:coreProperties>
</file>